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D:\schacon\Oficina\PIGD\PIGD 2019\"/>
    </mc:Choice>
  </mc:AlternateContent>
  <xr:revisionPtr revIDLastSave="0" documentId="8_{F51C4A05-2D28-45D7-9BCD-276F59881994}" xr6:coauthVersionLast="43" xr6:coauthVersionMax="43" xr10:uidLastSave="{00000000-0000-0000-0000-000000000000}"/>
  <bookViews>
    <workbookView xWindow="-120" yWindow="-120" windowWidth="20730" windowHeight="11160" tabRatio="614" firstSheet="3" activeTab="5" xr2:uid="{00000000-000D-0000-FFFF-FFFF00000000}"/>
  </bookViews>
  <sheets>
    <sheet name="Proyecto" sheetId="8" r:id="rId1"/>
    <sheet name="Talento Humano" sheetId="7" r:id="rId2"/>
    <sheet name="Direccionam Estratégico y Plane" sheetId="9" r:id="rId3"/>
    <sheet name="Gestión Valores para Resultados" sheetId="37" r:id="rId4"/>
    <sheet name="Evaluación de Resultados" sheetId="11" r:id="rId5"/>
    <sheet name="Información y Comunicación" sheetId="12" r:id="rId6"/>
    <sheet name="Gestión del Conocimiento e Inn." sheetId="38" r:id="rId7"/>
    <sheet name="Control Interno" sheetId="14" r:id="rId8"/>
  </sheets>
  <externalReferences>
    <externalReference r:id="rId9"/>
    <externalReference r:id="rId10"/>
    <externalReference r:id="rId11"/>
  </externalReferences>
  <definedNames>
    <definedName name="Acciones_Categoría_3">'[1]Ponderaciones y parámetros'!$K$6:$N$6</definedName>
    <definedName name="Desde">[2]Listas!$A$2:$A$14</definedName>
    <definedName name="Hasta">[2]Listas!$B$2:$B$14</definedName>
    <definedName name="Nombre" localSheetId="6">#REF!</definedName>
    <definedName name="Nombre" localSheetId="3">#REF!</definedName>
    <definedName name="Nombre">#REF!</definedName>
    <definedName name="POLITICA" localSheetId="6">[3]Inicio!#REF!</definedName>
    <definedName name="POLITICA" localSheetId="3">[3]Inicio!#REF!</definedName>
    <definedName name="POLITICA">[3]Inicio!#REF!</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7" l="1"/>
  <c r="C45" i="37"/>
  <c r="C36" i="12"/>
  <c r="N35" i="12"/>
  <c r="N34" i="12"/>
  <c r="N14" i="37" l="1"/>
  <c r="N22" i="7"/>
  <c r="N21" i="7"/>
  <c r="N20" i="7"/>
  <c r="N19" i="7"/>
  <c r="N18" i="7"/>
  <c r="N17" i="7"/>
  <c r="N15" i="7"/>
  <c r="N14" i="7"/>
  <c r="N13" i="7"/>
  <c r="N12" i="7"/>
  <c r="N11" i="7"/>
  <c r="C15" i="14" l="1"/>
  <c r="C12" i="38"/>
  <c r="C11" i="38"/>
  <c r="C34" i="12"/>
  <c r="C33" i="12"/>
  <c r="C31" i="12"/>
  <c r="C30" i="12"/>
  <c r="C29" i="12"/>
  <c r="C26" i="12"/>
  <c r="N27" i="12" s="1"/>
  <c r="C25" i="12"/>
  <c r="C24" i="12"/>
  <c r="C22" i="12"/>
  <c r="C16" i="12"/>
  <c r="N19" i="12" s="1"/>
  <c r="C15" i="12"/>
  <c r="C12" i="12"/>
  <c r="C11" i="12"/>
  <c r="N28" i="12"/>
  <c r="N26" i="12"/>
  <c r="N21" i="12"/>
  <c r="N20" i="12"/>
  <c r="N18" i="12"/>
  <c r="N17" i="12"/>
  <c r="N16" i="12"/>
  <c r="C14" i="11"/>
  <c r="N27" i="37"/>
  <c r="C37" i="37"/>
  <c r="C41" i="37"/>
  <c r="C34" i="37"/>
  <c r="C32" i="37"/>
  <c r="C31" i="37"/>
  <c r="C28" i="37"/>
  <c r="C25" i="37"/>
  <c r="C20" i="37"/>
  <c r="C16" i="37"/>
  <c r="C14" i="37"/>
  <c r="C11" i="37"/>
  <c r="N25" i="37"/>
  <c r="N26" i="37"/>
  <c r="N13" i="9" l="1"/>
  <c r="N12" i="9"/>
  <c r="N14" i="9"/>
  <c r="N18" i="9"/>
  <c r="N17" i="9"/>
  <c r="N16" i="9"/>
  <c r="N15" i="9"/>
  <c r="N11" i="9"/>
  <c r="N23" i="7"/>
  <c r="N13" i="12" l="1"/>
  <c r="N12" i="12"/>
  <c r="C20" i="9"/>
  <c r="C11" i="9"/>
  <c r="C12" i="9"/>
  <c r="C14" i="9"/>
  <c r="C15" i="9"/>
  <c r="C13" i="11" l="1"/>
  <c r="C11" i="11"/>
  <c r="C14" i="14"/>
  <c r="C12" i="14"/>
  <c r="C11" i="14"/>
  <c r="G31" i="8" l="1"/>
  <c r="G27" i="8"/>
  <c r="G26" i="8"/>
  <c r="G25" i="8"/>
  <c r="G22" i="8"/>
  <c r="G23" i="8"/>
  <c r="G21" i="8"/>
  <c r="G20" i="8"/>
  <c r="G19" i="8"/>
  <c r="G18" i="8"/>
  <c r="G17" i="8"/>
  <c r="C13" i="38" l="1"/>
  <c r="G30" i="8" s="1"/>
  <c r="N33" i="12"/>
  <c r="N32" i="12"/>
  <c r="N30" i="12"/>
  <c r="N29" i="12"/>
  <c r="N25" i="12"/>
  <c r="N13" i="11"/>
  <c r="N12" i="11"/>
  <c r="N11" i="11"/>
  <c r="N33" i="7"/>
  <c r="N13" i="37"/>
  <c r="N12" i="37"/>
  <c r="N11" i="37"/>
  <c r="N44" i="37"/>
  <c r="N43" i="37"/>
  <c r="N42" i="37"/>
  <c r="N41" i="37"/>
  <c r="N40" i="37"/>
  <c r="N39" i="37"/>
  <c r="N38" i="37"/>
  <c r="N37" i="37"/>
  <c r="N35" i="37"/>
  <c r="N34" i="37"/>
  <c r="N33" i="37"/>
  <c r="N32" i="37"/>
  <c r="N31" i="37"/>
  <c r="N30" i="37"/>
  <c r="N29" i="37"/>
  <c r="N28" i="37"/>
  <c r="N24" i="37"/>
  <c r="N23" i="37"/>
  <c r="N22" i="37"/>
  <c r="N21" i="37"/>
  <c r="N20" i="37"/>
  <c r="N19" i="37"/>
  <c r="N18" i="37"/>
  <c r="N17" i="37"/>
  <c r="N16" i="37"/>
  <c r="N24" i="12"/>
  <c r="N23" i="12"/>
  <c r="N15" i="12"/>
  <c r="N11" i="12"/>
  <c r="N12" i="38"/>
  <c r="N11" i="38"/>
  <c r="N13" i="14"/>
  <c r="N11" i="14"/>
  <c r="N14" i="14"/>
  <c r="N12" i="14"/>
  <c r="N34" i="7"/>
  <c r="N32" i="7"/>
  <c r="N31" i="7"/>
  <c r="N30" i="7"/>
  <c r="N29" i="7"/>
  <c r="N28" i="7"/>
  <c r="N27" i="7"/>
  <c r="N26" i="7"/>
  <c r="N25" i="7"/>
  <c r="N24" i="7"/>
  <c r="C32" i="7"/>
  <c r="C29" i="7"/>
  <c r="C27" i="7"/>
  <c r="C24" i="7"/>
  <c r="C23" i="7"/>
  <c r="C11" i="7"/>
  <c r="G15" i="8" l="1"/>
  <c r="G16" i="8"/>
  <c r="N22" i="12"/>
  <c r="N31" i="12"/>
  <c r="G28" i="8"/>
  <c r="G29" i="8"/>
  <c r="H26" i="8"/>
  <c r="I26" i="8" s="1"/>
  <c r="H25" i="8"/>
  <c r="I25" i="8" s="1"/>
  <c r="H23" i="8"/>
  <c r="I23" i="8" s="1"/>
  <c r="H22" i="8"/>
  <c r="I22" i="8" s="1"/>
  <c r="H21" i="8"/>
  <c r="I21" i="8" s="1"/>
  <c r="H20" i="8"/>
  <c r="I20" i="8" s="1"/>
  <c r="J17" i="8" s="1"/>
  <c r="H19" i="8"/>
  <c r="I19" i="8" s="1"/>
  <c r="J19" i="8" l="1"/>
  <c r="H31" i="8"/>
  <c r="I31" i="8" s="1"/>
  <c r="H30" i="8"/>
  <c r="I30" i="8" s="1"/>
  <c r="J30" i="8" s="1"/>
  <c r="H27" i="8"/>
  <c r="I27" i="8" s="1"/>
  <c r="J27" i="8" s="1"/>
  <c r="H18" i="8"/>
  <c r="I18" i="8" s="1"/>
  <c r="H17" i="8"/>
  <c r="I17" i="8" s="1"/>
  <c r="H16" i="8" l="1"/>
  <c r="I16" i="8" s="1"/>
  <c r="H15" i="8"/>
  <c r="I15" i="8" s="1"/>
  <c r="J15" i="8" s="1"/>
  <c r="H29" i="8"/>
  <c r="I29" i="8" s="1"/>
  <c r="H28" i="8"/>
  <c r="I28" i="8" s="1"/>
  <c r="J28" i="8" l="1"/>
  <c r="J31" i="8"/>
  <c r="J3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MAURICIO</author>
    <author>Diana Marcela Herran Luna</author>
  </authors>
  <commentList>
    <comment ref="G12" authorId="0" shapeId="0" xr:uid="{00000000-0006-0000-0100-000001000000}">
      <text>
        <r>
          <rPr>
            <sz val="11"/>
            <color indexed="81"/>
            <rFont val="Tahoma"/>
            <family val="2"/>
          </rPr>
          <t>Incluir en el PIC temas como:
- Formulación de los proyectos de aprendizaje, Planificación, desarrollo territorial y nacional, Relevancia internacional
- Buen Gobierno, Contratación Pública, Cultura organizacional, Gestión administrativa, Gestión de las tecnologías de la información, Gestión documental, Gestión Financiera, Gobierno Digital, Innovación, Participación ciudadana, Servicio al ciudadano, Sostenibilidad ambiental y Derecho de acceso a la información
- Desarrollar el programa de bilingüismo en la entidad
- Desarrollar competencias directivas y gerenciales como: liderazgo, planeación, toma de decisiones, dirección y desarrollo de personal y conocimiento del entorno, entre otros.</t>
        </r>
      </text>
    </comment>
    <comment ref="G13" authorId="0" shapeId="0" xr:uid="{00000000-0006-0000-0100-000002000000}">
      <text>
        <r>
          <rPr>
            <sz val="11"/>
            <color indexed="81"/>
            <rFont val="Tahoma"/>
            <family val="2"/>
          </rPr>
          <t xml:space="preserve">Se debe formular teniendo en cuenta: </t>
        </r>
        <r>
          <rPr>
            <sz val="9"/>
            <color indexed="81"/>
            <rFont val="Tahoma"/>
            <family val="2"/>
          </rPr>
          <t xml:space="preserve">
</t>
        </r>
        <r>
          <rPr>
            <sz val="11"/>
            <color indexed="81"/>
            <rFont val="Tahoma"/>
            <family val="2"/>
          </rPr>
          <t xml:space="preserve">- Incentivos para los gerentes públicos
- Equipos de trabajo (pecuniarios)
- Promoción y prevención de la salud
- Educación en artes y artesanías
- Promoción de programas de vivienda
- Clima laboral
 - Cambio organizacional
 - Adaptación laboral
- Cultura organizacional
- Educación formal (primaria, secundaria y media, superior)
- Desarrollar el programa de entorno laboral saludable en la entidad.
- Incorporar al menos una buena práctica en lo concerniente a los programas de Bienestar e Incentivos.
- Incorporar buena práctica en el Programa de Bienestar e incentivos
- Desarrollar el </t>
        </r>
        <r>
          <rPr>
            <b/>
            <sz val="11"/>
            <color indexed="81"/>
            <rFont val="Tahoma"/>
            <family val="2"/>
          </rPr>
          <t>programa de Estado Joven</t>
        </r>
        <r>
          <rPr>
            <sz val="11"/>
            <color indexed="81"/>
            <rFont val="Tahoma"/>
            <family val="2"/>
          </rPr>
          <t xml:space="preserve"> en la entidad.
- Divulgar e implementar el </t>
        </r>
        <r>
          <rPr>
            <b/>
            <sz val="11"/>
            <color indexed="81"/>
            <rFont val="Tahoma"/>
            <family val="2"/>
          </rPr>
          <t>programa Servimos</t>
        </r>
        <r>
          <rPr>
            <sz val="11"/>
            <color indexed="81"/>
            <rFont val="Tahoma"/>
            <family val="2"/>
          </rPr>
          <t xml:space="preserve"> en la entidad
- Desarrollar el </t>
        </r>
        <r>
          <rPr>
            <b/>
            <sz val="11"/>
            <color indexed="81"/>
            <rFont val="Tahoma"/>
            <family val="2"/>
          </rPr>
          <t>programa de horarios flexibles</t>
        </r>
        <r>
          <rPr>
            <sz val="11"/>
            <color indexed="81"/>
            <rFont val="Tahoma"/>
            <family val="2"/>
          </rPr>
          <t xml:space="preserve"> en la entidad.
- Realizar las elecciones de los representantes de los empleados ante la comisión de personal y conformar la comisión</t>
        </r>
      </text>
    </comment>
    <comment ref="G17" authorId="0" shapeId="0" xr:uid="{00000000-0006-0000-0100-000003000000}">
      <text>
        <r>
          <rPr>
            <sz val="11"/>
            <color indexed="81"/>
            <rFont val="Tahoma"/>
            <family val="2"/>
          </rPr>
          <t xml:space="preserve">El nornograma debe contener:
- Los lineamientos institucionales macro relacionados con la entidad, emitidos por Función Pública, CNSC, ESAP o Presidencia de la República.
- Relacionar el acto administrativo de creación de la entidad y sus modificaciones y conocer los actos administrativos de creación o modificación de planta de personal vigentes </t>
        </r>
      </text>
    </comment>
    <comment ref="I17" authorId="1" shapeId="0" xr:uid="{1C2D677E-7330-41A8-B5D3-F8B78370B24F}">
      <text>
        <r>
          <rPr>
            <b/>
            <sz val="9"/>
            <color indexed="81"/>
            <rFont val="Tahoma"/>
            <charset val="1"/>
          </rPr>
          <t xml:space="preserve">Antes: </t>
        </r>
        <r>
          <rPr>
            <sz val="9"/>
            <color indexed="81"/>
            <rFont val="Tahoma"/>
            <charset val="1"/>
          </rPr>
          <t>28/06/2019</t>
        </r>
      </text>
    </comment>
    <comment ref="I19" authorId="1" shapeId="0" xr:uid="{08DABB40-23D1-45E9-8DB5-1B0AFE79458B}">
      <text>
        <r>
          <rPr>
            <sz val="9"/>
            <color indexed="81"/>
            <rFont val="Tahoma"/>
            <charset val="1"/>
          </rPr>
          <t>Antes: 28/06/2019</t>
        </r>
      </text>
    </comment>
    <comment ref="I25" authorId="1" shapeId="0" xr:uid="{9BB00199-3F7F-4BC3-AB5E-74C3BF2AA151}">
      <text>
        <r>
          <rPr>
            <sz val="9"/>
            <color indexed="81"/>
            <rFont val="Tahoma"/>
            <charset val="1"/>
          </rPr>
          <t>Antes: 28/06/2019</t>
        </r>
      </text>
    </comment>
    <comment ref="G26" authorId="0" shapeId="0" xr:uid="{00000000-0006-0000-0100-000004000000}">
      <text>
        <r>
          <rPr>
            <sz val="11"/>
            <color indexed="81"/>
            <rFont val="Tahoma"/>
            <family val="2"/>
          </rPr>
          <t>Formular y medir indicadores de gestión para : 
- Rotación de personal (relación entre ingresos y retiros)
- Movilidad del personal (encargos, comisiones de servicio, de estudio, reubicaciones y estado actual de situaciones administrativas)
- Ausentismo (enfermedad, licencias, permisos)
- Cargas de trabajo por empleo y por dependencia</t>
        </r>
      </text>
    </comment>
    <comment ref="G28" authorId="0" shapeId="0" xr:uid="{00000000-0006-0000-0100-000005000000}">
      <text>
        <r>
          <rPr>
            <sz val="11"/>
            <color indexed="81"/>
            <rFont val="Tahoma"/>
            <family val="2"/>
          </rPr>
          <t xml:space="preserve">
El Plan debe contener:
- Contar con programas de reconocimiento de la trayectoria laboral  y agradecimiento por el servicio prestado a las personas que se desvinculan
- Brindar apoyo socio laboral y emocional a las personas que se desvinculan por pensión, por reestructuración o por finalización del nombramiento en provisionalidad, de manera que se les facilite enfrentar el cambio, mediante un Plan de Desvinculación Asistida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Marcela Herran Luna</author>
  </authors>
  <commentList>
    <comment ref="I28" authorId="0" shapeId="0" xr:uid="{1A3ABDE5-222E-414A-9A2A-5E2607212D11}">
      <text>
        <r>
          <rPr>
            <b/>
            <sz val="9"/>
            <color indexed="81"/>
            <rFont val="Tahoma"/>
            <family val="2"/>
          </rPr>
          <t xml:space="preserve">Antes: </t>
        </r>
        <r>
          <rPr>
            <sz val="9"/>
            <color indexed="81"/>
            <rFont val="Tahoma"/>
            <family val="2"/>
          </rPr>
          <t>30/04/2019</t>
        </r>
      </text>
    </comment>
    <comment ref="G29" authorId="0" shapeId="0" xr:uid="{38A3A62F-E662-4A94-8B4C-4F56E91A4AF6}">
      <text>
        <r>
          <rPr>
            <sz val="9"/>
            <color indexed="81"/>
            <rFont val="Tahoma"/>
            <family val="2"/>
          </rPr>
          <t>Antes: Acta CIGD</t>
        </r>
      </text>
    </comment>
    <comment ref="I29" authorId="0" shapeId="0" xr:uid="{BC35B0F2-DE17-4E04-8308-688F58CEB651}">
      <text>
        <r>
          <rPr>
            <b/>
            <sz val="9"/>
            <color indexed="81"/>
            <rFont val="Tahoma"/>
            <family val="2"/>
          </rPr>
          <t>Antes: 30/04/2019</t>
        </r>
        <r>
          <rPr>
            <sz val="9"/>
            <color indexed="81"/>
            <rFont val="Tahoma"/>
            <family val="2"/>
          </rPr>
          <t xml:space="preserve">
</t>
        </r>
      </text>
    </comment>
    <comment ref="H30" authorId="0" shapeId="0" xr:uid="{9A33FD55-BF85-482C-9A24-D234F53CD810}">
      <text>
        <r>
          <rPr>
            <b/>
            <sz val="9"/>
            <color indexed="81"/>
            <rFont val="Tahoma"/>
            <family val="2"/>
          </rPr>
          <t>Antes: 1/03/2019</t>
        </r>
        <r>
          <rPr>
            <sz val="9"/>
            <color indexed="81"/>
            <rFont val="Tahoma"/>
            <family val="2"/>
          </rPr>
          <t xml:space="preserve">
</t>
        </r>
      </text>
    </comment>
    <comment ref="I30" authorId="0" shapeId="0" xr:uid="{855B7076-439A-463D-A466-8722360A4F11}">
      <text>
        <r>
          <rPr>
            <b/>
            <sz val="9"/>
            <color indexed="81"/>
            <rFont val="Tahoma"/>
            <family val="2"/>
          </rPr>
          <t>Antes: 28/06/2019</t>
        </r>
      </text>
    </comment>
    <comment ref="H31" authorId="0" shapeId="0" xr:uid="{C21FC4D1-8D12-4275-9067-E8B4136A656D}">
      <text>
        <r>
          <rPr>
            <b/>
            <sz val="9"/>
            <color indexed="81"/>
            <rFont val="Tahoma"/>
            <family val="2"/>
          </rPr>
          <t xml:space="preserve">Antes: </t>
        </r>
        <r>
          <rPr>
            <sz val="9"/>
            <color indexed="81"/>
            <rFont val="Tahoma"/>
            <family val="2"/>
          </rPr>
          <t>2/07/2019</t>
        </r>
      </text>
    </comment>
    <comment ref="I31" authorId="0" shapeId="0" xr:uid="{2F030D93-E655-4950-B5D2-0C78053CB29C}">
      <text>
        <r>
          <rPr>
            <sz val="9"/>
            <color indexed="81"/>
            <rFont val="Tahoma"/>
            <family val="2"/>
          </rPr>
          <t xml:space="preserve">Antes: 30/09/2019
</t>
        </r>
      </text>
    </comment>
    <comment ref="I42" authorId="0" shapeId="0" xr:uid="{97835ECC-6094-4459-AF5D-E93E60DF80DB}">
      <text>
        <r>
          <rPr>
            <sz val="9"/>
            <color indexed="81"/>
            <rFont val="Tahoma"/>
            <family val="2"/>
          </rPr>
          <t>Antes: 30/10/2019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Marcela Herran Luna</author>
  </authors>
  <commentList>
    <comment ref="I11" authorId="0" shapeId="0" xr:uid="{29ACA629-941B-402A-9730-5E7D9AD49FAA}">
      <text>
        <r>
          <rPr>
            <b/>
            <sz val="9"/>
            <color indexed="81"/>
            <rFont val="Tahoma"/>
            <family val="2"/>
          </rPr>
          <t>Antes: 31/01/2019</t>
        </r>
        <r>
          <rPr>
            <sz val="9"/>
            <color indexed="81"/>
            <rFont val="Tahoma"/>
            <family val="2"/>
          </rPr>
          <t xml:space="preserve">
</t>
        </r>
      </text>
    </comment>
    <comment ref="I12" authorId="0" shapeId="0" xr:uid="{83E7039B-16BD-4D61-AF0B-F1DDA2519F13}">
      <text>
        <r>
          <rPr>
            <b/>
            <sz val="9"/>
            <color indexed="81"/>
            <rFont val="Tahoma"/>
            <family val="2"/>
          </rPr>
          <t>Antes: 31/01/2019</t>
        </r>
        <r>
          <rPr>
            <sz val="9"/>
            <color indexed="81"/>
            <rFont val="Tahoma"/>
            <family val="2"/>
          </rPr>
          <t xml:space="preserve">
</t>
        </r>
      </text>
    </comment>
    <comment ref="H15" authorId="0" shapeId="0" xr:uid="{5EBDAC3E-7595-4FCB-840B-966E8FCE2CF4}">
      <text>
        <r>
          <rPr>
            <b/>
            <sz val="9"/>
            <color indexed="81"/>
            <rFont val="Tahoma"/>
            <family val="2"/>
          </rPr>
          <t>Antes: 01/07/2019</t>
        </r>
      </text>
    </comment>
    <comment ref="I15" authorId="0" shapeId="0" xr:uid="{2F8BF0E0-E592-4492-90A0-735786F94511}">
      <text>
        <r>
          <rPr>
            <sz val="9"/>
            <color indexed="81"/>
            <rFont val="Tahoma"/>
            <family val="2"/>
          </rPr>
          <t xml:space="preserve">Antes: 31/08/2019
</t>
        </r>
      </text>
    </comment>
    <comment ref="H16" authorId="0" shapeId="0" xr:uid="{6139A32C-C4B3-4FA2-A0C5-56CEC666052E}">
      <text>
        <r>
          <rPr>
            <b/>
            <sz val="9"/>
            <color indexed="81"/>
            <rFont val="Tahoma"/>
            <family val="2"/>
          </rPr>
          <t>Antes: 1/01/2019</t>
        </r>
      </text>
    </comment>
    <comment ref="I16" authorId="0" shapeId="0" xr:uid="{B897A8D6-FFBD-462B-9113-842F4179D107}">
      <text>
        <r>
          <rPr>
            <b/>
            <sz val="9"/>
            <color indexed="81"/>
            <rFont val="Tahoma"/>
            <family val="2"/>
          </rPr>
          <t>Antes 30/06/2019</t>
        </r>
        <r>
          <rPr>
            <sz val="9"/>
            <color indexed="81"/>
            <rFont val="Tahoma"/>
            <family val="2"/>
          </rPr>
          <t xml:space="preserve">
</t>
        </r>
      </text>
    </comment>
    <comment ref="I21" authorId="0" shapeId="0" xr:uid="{42511AD5-783C-4425-8A11-28BBDB51D735}">
      <text>
        <r>
          <rPr>
            <sz val="9"/>
            <color indexed="81"/>
            <rFont val="Tahoma"/>
            <family val="2"/>
          </rPr>
          <t xml:space="preserve">Antes: 30/06/2019
</t>
        </r>
      </text>
    </comment>
    <comment ref="H24" authorId="0" shapeId="0" xr:uid="{2ED5265C-B877-41FB-BCCD-76C2E8DFF1F0}">
      <text>
        <r>
          <rPr>
            <b/>
            <sz val="9"/>
            <color indexed="81"/>
            <rFont val="Tahoma"/>
            <family val="2"/>
          </rPr>
          <t>Antes: 1/01/2019</t>
        </r>
      </text>
    </comment>
    <comment ref="I24" authorId="0" shapeId="0" xr:uid="{8CE12E0A-864C-42D8-9A8D-A5B1C21C920B}">
      <text>
        <r>
          <rPr>
            <b/>
            <sz val="9"/>
            <color indexed="81"/>
            <rFont val="Tahoma"/>
            <family val="2"/>
          </rPr>
          <t>Antes: 30/06/2019</t>
        </r>
        <r>
          <rPr>
            <sz val="9"/>
            <color indexed="81"/>
            <rFont val="Tahoma"/>
            <family val="2"/>
          </rPr>
          <t xml:space="preserve">
</t>
        </r>
      </text>
    </comment>
    <comment ref="H25" authorId="0" shapeId="0" xr:uid="{6053346F-6078-4947-84F3-46F0799413FF}">
      <text>
        <r>
          <rPr>
            <b/>
            <sz val="9"/>
            <color indexed="81"/>
            <rFont val="Tahoma"/>
            <family val="2"/>
          </rPr>
          <t>Antes: 1/02/2019</t>
        </r>
        <r>
          <rPr>
            <sz val="9"/>
            <color indexed="81"/>
            <rFont val="Tahoma"/>
            <family val="2"/>
          </rPr>
          <t xml:space="preserve">
</t>
        </r>
      </text>
    </comment>
    <comment ref="I25" authorId="0" shapeId="0" xr:uid="{AEC3C287-D0BE-401C-927A-DC4FA1ECEAD5}">
      <text>
        <r>
          <rPr>
            <b/>
            <sz val="9"/>
            <color indexed="81"/>
            <rFont val="Tahoma"/>
            <family val="2"/>
          </rPr>
          <t>Antes:</t>
        </r>
        <r>
          <rPr>
            <sz val="9"/>
            <color indexed="81"/>
            <rFont val="Tahoma"/>
            <family val="2"/>
          </rPr>
          <t>28/06/2019</t>
        </r>
      </text>
    </comment>
    <comment ref="D26" authorId="0" shapeId="0" xr:uid="{CD5910C9-AD95-4D7A-A398-3CD59A5E7A02}">
      <text>
        <r>
          <rPr>
            <sz val="9"/>
            <color indexed="81"/>
            <rFont val="Tahoma"/>
            <family val="2"/>
          </rPr>
          <t xml:space="preserve">Actividad nueva Plan de mejoramiento FURAG
</t>
        </r>
      </text>
    </comment>
    <comment ref="H34" authorId="0" shapeId="0" xr:uid="{1B40F40A-F086-4C27-9BA0-51EBB5D93FB3}">
      <text>
        <r>
          <rPr>
            <b/>
            <sz val="9"/>
            <color indexed="81"/>
            <rFont val="Tahoma"/>
            <family val="2"/>
          </rPr>
          <t>Antes: 2/01/2019</t>
        </r>
        <r>
          <rPr>
            <sz val="9"/>
            <color indexed="81"/>
            <rFont val="Tahoma"/>
            <family val="2"/>
          </rPr>
          <t xml:space="preserve">
</t>
        </r>
      </text>
    </comment>
    <comment ref="I34" authorId="0" shapeId="0" xr:uid="{867A639D-C0DB-49C6-96C4-B2582AC6707B}">
      <text>
        <r>
          <rPr>
            <sz val="9"/>
            <color indexed="81"/>
            <rFont val="Tahoma"/>
            <family val="2"/>
          </rPr>
          <t xml:space="preserve">Antes: 28/06/2019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Sebastian Chacon Calvo</author>
  </authors>
  <commentList>
    <comment ref="G11" authorId="0" shapeId="0" xr:uid="{7898786B-4D9C-4C60-B253-22C5C4B31C35}">
      <text>
        <r>
          <rPr>
            <b/>
            <sz val="9"/>
            <color indexed="81"/>
            <rFont val="Tahoma"/>
            <family val="2"/>
          </rPr>
          <t>Sebastian Chacon Calvo:</t>
        </r>
        <r>
          <rPr>
            <sz val="9"/>
            <color indexed="81"/>
            <rFont val="Tahoma"/>
            <family val="2"/>
          </rPr>
          <t xml:space="preserve">
Estrategia de retención del Conocimiento diseñada</t>
        </r>
      </text>
    </comment>
    <comment ref="H11" authorId="0" shapeId="0" xr:uid="{BF7EC457-A427-4D69-80AF-E3CFBF45BAA5}">
      <text>
        <r>
          <rPr>
            <b/>
            <sz val="9"/>
            <color indexed="81"/>
            <rFont val="Tahoma"/>
            <family val="2"/>
          </rPr>
          <t>Sebastian Chacon Calvo:</t>
        </r>
        <r>
          <rPr>
            <sz val="9"/>
            <color indexed="81"/>
            <rFont val="Tahoma"/>
            <family val="2"/>
          </rPr>
          <t xml:space="preserve">
02/07/2019
</t>
        </r>
      </text>
    </comment>
    <comment ref="I11" authorId="0" shapeId="0" xr:uid="{FD85906D-EF98-41A8-A113-B0A85ED315E5}">
      <text>
        <r>
          <rPr>
            <b/>
            <sz val="9"/>
            <color indexed="81"/>
            <rFont val="Tahoma"/>
            <family val="2"/>
          </rPr>
          <t>Sebastian Chacon Calvo:</t>
        </r>
        <r>
          <rPr>
            <sz val="9"/>
            <color indexed="81"/>
            <rFont val="Tahoma"/>
            <family val="2"/>
          </rPr>
          <t xml:space="preserve">
31/07/2019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Marcela Herran Luna</author>
  </authors>
  <commentList>
    <comment ref="H11" authorId="0" shapeId="0" xr:uid="{005D89D0-DB4C-4F62-A400-672DCE90B7DC}">
      <text>
        <r>
          <rPr>
            <b/>
            <sz val="9"/>
            <color indexed="81"/>
            <rFont val="Tahoma"/>
            <family val="2"/>
          </rPr>
          <t xml:space="preserve">Antes: 2/01/2019
</t>
        </r>
      </text>
    </comment>
    <comment ref="I11" authorId="0" shapeId="0" xr:uid="{9EC51AE5-2AA6-4809-AEB8-3B0A4BE84E17}">
      <text>
        <r>
          <rPr>
            <b/>
            <sz val="9"/>
            <color indexed="81"/>
            <rFont val="Tahoma"/>
            <family val="2"/>
          </rPr>
          <t>Antes: 28/06/2019</t>
        </r>
      </text>
    </comment>
  </commentList>
</comments>
</file>

<file path=xl/sharedStrings.xml><?xml version="1.0" encoding="utf-8"?>
<sst xmlns="http://schemas.openxmlformats.org/spreadsheetml/2006/main" count="797" uniqueCount="417">
  <si>
    <t>ACTIVIDAD</t>
  </si>
  <si>
    <t>PESO</t>
  </si>
  <si>
    <t>ACCIONES</t>
  </si>
  <si>
    <t>RESPONSABLE(S) DE EJECUCIÓN</t>
  </si>
  <si>
    <t>ÁREAS INVOLUCRADAS EN IMPLEMENTACIÓN</t>
  </si>
  <si>
    <t>INDICADOR</t>
  </si>
  <si>
    <t>FECHA DE INICIO</t>
  </si>
  <si>
    <t>FECHA DE TERMINACIÓN</t>
  </si>
  <si>
    <t>VALIDACIÓN</t>
  </si>
  <si>
    <t>Avance</t>
  </si>
  <si>
    <t>Control Interno</t>
  </si>
  <si>
    <t>Planeación Institucional</t>
  </si>
  <si>
    <t>Seguimiento y evaluación del desempeño institucional</t>
  </si>
  <si>
    <t>Gestión Presupuestal y Eficiencia del Gasto Público</t>
  </si>
  <si>
    <t>Gobierno Digital</t>
  </si>
  <si>
    <t>Seguridad Digital</t>
  </si>
  <si>
    <t>Defensa jurídica</t>
  </si>
  <si>
    <t>Servicio al ciudadano</t>
  </si>
  <si>
    <t>Racionalización de trámites</t>
  </si>
  <si>
    <t>Participación ciudadana en gestión pública</t>
  </si>
  <si>
    <t>Fortalecimiento organizacional y simplificación de procesos</t>
  </si>
  <si>
    <t>Gestión Documental</t>
  </si>
  <si>
    <t>Transparencia, acceso a la información pública y lucha contra la corrupción</t>
  </si>
  <si>
    <t>Talento Humano</t>
  </si>
  <si>
    <t>Integridad</t>
  </si>
  <si>
    <t>Gestión del Conocimiento y la Innovación</t>
  </si>
  <si>
    <t>Fecha Formulación:</t>
  </si>
  <si>
    <t>Fecha Aprobación</t>
  </si>
  <si>
    <t>DESCRIPCIÓN DEL PROYECTO</t>
  </si>
  <si>
    <t>IDENTIFICACIÓN</t>
  </si>
  <si>
    <t>NOMBRE DEL PROYECTO</t>
  </si>
  <si>
    <t>OBJETIVO DEL PROYECTO</t>
  </si>
  <si>
    <t>JUSTIFICACIÓN</t>
  </si>
  <si>
    <t>LÍDER DEL PROYECTO</t>
  </si>
  <si>
    <t>ALCANCE DEL PROYECTO</t>
  </si>
  <si>
    <t>Ley</t>
  </si>
  <si>
    <t xml:space="preserve">Decreto </t>
  </si>
  <si>
    <t>Descripción Actividad</t>
  </si>
  <si>
    <t>Peso</t>
  </si>
  <si>
    <t>Peso Política</t>
  </si>
  <si>
    <t>Avance Ponderado</t>
  </si>
  <si>
    <t>% Cumplimiento</t>
  </si>
  <si>
    <t>Responsable x Actividad</t>
  </si>
  <si>
    <t>Fecha de Inicio</t>
  </si>
  <si>
    <t>Fecha de Terminación</t>
  </si>
  <si>
    <t>Direccionamiento Estratégico y Planeación</t>
  </si>
  <si>
    <t>Evaluación de Resultados</t>
  </si>
  <si>
    <t>Información y Comunicación</t>
  </si>
  <si>
    <t>Servicios Administrativos</t>
  </si>
  <si>
    <t>Tecnologías de la Información</t>
  </si>
  <si>
    <t>FUENTE DE VERIFICACIÓN</t>
  </si>
  <si>
    <t xml:space="preserve">Gestión con valores para el resultado
</t>
  </si>
  <si>
    <t>Fomentar el desarrollo de una cultura organizacional sólida y promover la participación ciudadana.</t>
  </si>
  <si>
    <t xml:space="preserve">Establecer los topes presupuestales de gasto público, de tal manera que la planeación estratégica debe ser presupuestalmente viable y sostenible. 
</t>
  </si>
  <si>
    <t>PLAN INSTITUCIONAL DE GESTIÓN Y DESEMPEÑO</t>
  </si>
  <si>
    <t>Políticas</t>
  </si>
  <si>
    <t xml:space="preserve">Diseñar, mantener y mejorar espacios que garanticen la participación ciudadana en todo el ciclo de la gestión pública. 
</t>
  </si>
  <si>
    <t xml:space="preserve">Se busca mayor eficiencia administrativa en la gestión documental; defensa de los derecho, la promoción de la transparencia y acceso a la información pública. </t>
  </si>
  <si>
    <t>Establecer acciones, métodos y procedimientos de control y de gestión del riesgo, así como mecanismos para la prevención y evaluación.</t>
  </si>
  <si>
    <t>AUTOEVALUACIÓN</t>
  </si>
  <si>
    <t>Subgerencia Administrativa</t>
  </si>
  <si>
    <t xml:space="preserve">Organización y Métodos </t>
  </si>
  <si>
    <t>Planeación</t>
  </si>
  <si>
    <t>Asesoría Jurídica</t>
  </si>
  <si>
    <t>Oficial Seguridad de la Información</t>
  </si>
  <si>
    <t>Servicios Adm
Planeación 
T.I
Riesgos</t>
  </si>
  <si>
    <t>1. Fortalecer los mecanismos de transparencia y acceso a la información pública, participación y atención de los grupos de interés, con el fin de generar confianza de nuestro accionar en los actores interesados
2. Fortalecer la competencia organizacional, de tal manera que se satisfagan las necesidades del nuestros actores interesados.
3. Optimizar la gestión administrativa institucional para el cumplimiento de los principios de eficiencia, eficacia y efectividad del Estado Colombiano.
4. Consolidar el uso de las tecnologías de la información, garantizando la mejor interacción de la Entidad con sus actores interesados</t>
  </si>
  <si>
    <t>Ley 1753 de 2015 art. 133</t>
  </si>
  <si>
    <t>El Sistema de Gestión es el conjunto de entidades y organismos del Estado, políticas, normas, recursos e información, cuyo objeto es dirigir la gestión pública al mejor desempeño institucional y a la consecución de resultados para la satisfacción de las necesidades y el goce efectivo de los derechos de los ciudadanos, en el marco de la legalidad y la integridad.</t>
  </si>
  <si>
    <t>Mejora normativa</t>
  </si>
  <si>
    <t>PRODUCTO</t>
  </si>
  <si>
    <t>DECRETO 1499 de 2017
Versión 2 (agosto 2018)</t>
  </si>
  <si>
    <t>Actualizar el inventario de la documentación de sus archivos de gestión en el Formato Único de Inventario Documental - FUID</t>
  </si>
  <si>
    <t>Elaborar el Diagnóstico Integral de Archivos</t>
  </si>
  <si>
    <t>Tramitar la convalidación, implementación y publicación de la Tabla de Retención Documental - TRD.</t>
  </si>
  <si>
    <t>Ajuste en el aplicativo de gestión documental ORFEO especificando: informe de solicitudes de acceso a información que contenga: 
1. El número de solicitudes recibidas, el número de solicitudes que fueron trasladadas a otra institución,
2. El tiempo de respuesta a cada solicitud 
3. El número de solicitudes en las que se negó el acceso a la información
4. No se cuenta con la información.</t>
  </si>
  <si>
    <t xml:space="preserve">Medir la percepción en imagen que se tiene de la entidad entre la ciudadanía </t>
  </si>
  <si>
    <t>Planeación y gestión de riesgos</t>
  </si>
  <si>
    <t>Informe/presentación con el resultado de la medición de percepción</t>
  </si>
  <si>
    <t>Desarrollo organizacional</t>
  </si>
  <si>
    <t>Formular Plan de Participación ciudadana 2019</t>
  </si>
  <si>
    <t xml:space="preserve">Participar en las Ferias nacionales de servicio al ciudadano </t>
  </si>
  <si>
    <t>Actualizar y publicar el Plan Institucional de Archivo - PINAR</t>
  </si>
  <si>
    <t>El Plan Institucional de Archivos - PINAR actualizado y publicado en el portal web</t>
  </si>
  <si>
    <t xml:space="preserve">Servicios Administrativos </t>
  </si>
  <si>
    <t>Informe con el Diagnóstico Integral de Archivos</t>
  </si>
  <si>
    <t>Acto administrativo de adopción de Tablas de Retención Documental - TRD</t>
  </si>
  <si>
    <t>Tablas de control de acceso parametrizadas</t>
  </si>
  <si>
    <t>Parametrizar las Tablas de control de acceso</t>
  </si>
  <si>
    <t>Actualizar las Tablas de Retención Documental</t>
  </si>
  <si>
    <t>Diseñar el  Plan de Transferencias de documentos de los archivos de gestión al archivo central</t>
  </si>
  <si>
    <t>Plan de Transferencia aprobado y socializado</t>
  </si>
  <si>
    <t xml:space="preserve">Hacer un diagnóstico sobre las necesidades y prioridades de los grupos de trabajo frente a transferencia de documentos </t>
  </si>
  <si>
    <t>Todas los grupos de trabajo</t>
  </si>
  <si>
    <t>Actualizar y publicar en el portal web el inventario de la documentación de sus archivos de gestión en el Formato Único de Inventario Documental - FUID</t>
  </si>
  <si>
    <t>Portal Web Institucional</t>
  </si>
  <si>
    <t>Servicios Administrativos 
Tecnologías de la Información</t>
  </si>
  <si>
    <t>Realizar un análisis en el punto de atención al ciudadano sobre la clasificación de personal que es atendido</t>
  </si>
  <si>
    <t>Llevar la trazabilidad y registro en el punto de atención al ciudadano sobre la clasificación de personal que es atendido teniendo en cuenta características como:  
- Víctimas de la violencia
- Personas con discapacidad 
- Personas pertenencientes a comunidades indígenas que no hablan español</t>
  </si>
  <si>
    <t>Gestión Estratégica del Talento Humano</t>
  </si>
  <si>
    <t>POLÍTICA MIPG</t>
  </si>
  <si>
    <t>Aplicativo SIGEP</t>
  </si>
  <si>
    <t>Informe de monitoreo y seguimiento del SIGEP</t>
  </si>
  <si>
    <t>Promover y mantener la participación de los servidores en la evaluación de la gestión (estratégica y operativa) para la identificación de oportunidades de mejora y el aporte de ideas innovadoras</t>
  </si>
  <si>
    <t>Ejecutar el Plan de gestión del Código de integridad</t>
  </si>
  <si>
    <t>Socializar los resultados de la consolidación de las actividades del Código de Integridad.</t>
  </si>
  <si>
    <t xml:space="preserve">Documentar las buenas practicas de la entidad en materia de Integridad que permitan alimentar la próximo intervención del Código. </t>
  </si>
  <si>
    <t>Evaluación de Resultados de la implementación del Código de Integridad</t>
  </si>
  <si>
    <t>Plan Estratégico de Talento Humano formulado, aprobado y publicado en el portal Web institucional</t>
  </si>
  <si>
    <t>Plan de Incentivos Institucionales formulado, aprobado y publicado en el portal Web institucional</t>
  </si>
  <si>
    <t>Plan de Trabajo Anual en Seguridad y Salud en el Trabajo  formulado, aprobado y publicado en el portal Web institucional</t>
  </si>
  <si>
    <t>Catálogo documental formato Documentos externos relacionados con el SGC</t>
  </si>
  <si>
    <t>Normograma y/o documentos externos relacionados con SGC identificado aplicable al Grupo Talento Humano</t>
  </si>
  <si>
    <t>Talento Humano
Subgerencia de Contratación</t>
  </si>
  <si>
    <t>Plan de Intervención del Clima Organizacional formulado y aprobado</t>
  </si>
  <si>
    <t>Acta de Comité de Gestión y Desempeño Institucional</t>
  </si>
  <si>
    <t>Programa de Inducción y Reinducción formulado y aprobado</t>
  </si>
  <si>
    <t>Gestionar el Retiro y Administración del Talento Humano</t>
  </si>
  <si>
    <t>Elaborar un informe acerca de las razones de retiro que genere insumos para la toma de decisiones</t>
  </si>
  <si>
    <t>Programa de Desvinculación asistida formulado y aprobado</t>
  </si>
  <si>
    <t>Talento Humano
Planeación y Gestión de Riesgos</t>
  </si>
  <si>
    <t>Estrategia de Gestión del Conocimiento diseñada</t>
  </si>
  <si>
    <t>Documento con los lineamientos para la medición de competencias y formulación de Plan de mejoramiento individual y su respectivo seguimiento el cual debe ser socializado</t>
  </si>
  <si>
    <t>Catálogo documental - Indicadores de gestión</t>
  </si>
  <si>
    <t>Desarrollar el Talento Humano Institucional</t>
  </si>
  <si>
    <t>Ingresar el Talento Humano Institucional</t>
  </si>
  <si>
    <t>Publicar en el Catálogo Documental el Código de Integridad vigente</t>
  </si>
  <si>
    <t>Código de Integridad actualizado y evidencias de participación de los colaboradores en su actualización</t>
  </si>
  <si>
    <t xml:space="preserve">Implementar las actividades y canales  presenciales y virtuales con los servidores públicos de la entidad,  para aprendizaje del Código de Integridad, para  consultar,  discutir y retroalimentar con los servidores públicos y grupos de intercambio sus recomendaciones u objeciones a la actividad que la entidad ejecutó para el desarrollo de su gestión. </t>
  </si>
  <si>
    <t>Documentar los resultados de la realimentación realizadas con los colaboradores de la Entidad y realizar los ajustes a que haya lugar</t>
  </si>
  <si>
    <t>Registro de actividades desarrolladas en la socialización del Código de Integridad versión final</t>
  </si>
  <si>
    <t>Analizar los resultados obtenidos en la implementación de las acciones del Código de Integración:
1. Identificar el número de actividades en las que se involucró al servidor público con los temas del Código. 
2. Grupos de intercambio</t>
  </si>
  <si>
    <t>Trámites</t>
  </si>
  <si>
    <t>Formular e implementar la Estrategia de racionalización de trámites</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</si>
  <si>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</si>
  <si>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</si>
  <si>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Formato de Estrategia de racionalización de trámites revisado y/o diligenciado con todos los procesos de la entidad</t>
  </si>
  <si>
    <t>Reporte SUIT con el inventario de Trámites, Servicios y OPAS registrados</t>
  </si>
  <si>
    <t>Desarrollo Organizacional</t>
  </si>
  <si>
    <t>Desarrollo Organizacional
Todas los procesos</t>
  </si>
  <si>
    <t>Analizar los resultados de la racionalización cuantificados y difundidos</t>
  </si>
  <si>
    <t>Realizar campañas de difusión sobre los beneficios que obtienen los usuarios con las mejoras realizadas al(os) trámite(s)</t>
  </si>
  <si>
    <t>Comunicaciones corporativas</t>
  </si>
  <si>
    <t>Talento Humano
Gerentes Públicos
Funcionarios de planta</t>
  </si>
  <si>
    <t>Subgerencia Administrativa
Comité Institucional de Gestión y Desempeño</t>
  </si>
  <si>
    <t>Certificados de realización del curso virtual sobre MIPG</t>
  </si>
  <si>
    <t>Plan Institucional de Capacitación  formulado, aprobado y publicado en el portal Web institucional con registros de: 
-Sensibilización
-Formulación de los proyectos de aprendizaje
-Consolidación del diagnóstico de necesidades de la entidad
-Programación del Plan
-Ejecución del Plan
-Evaluación de la eficacia del Plan</t>
  </si>
  <si>
    <t>Informe sobre el resultado de la medición del impacto de la racionalización</t>
  </si>
  <si>
    <t>Cuatro (4) Piezas de comunicaciones en los diferentes medios electrónicos</t>
  </si>
  <si>
    <t>Desarrollo Organizacional
Gerentes responsables de los trámites, servicios u opas racionalizados</t>
  </si>
  <si>
    <t>Formato de estrategia debidamente diligenciado por los procesos</t>
  </si>
  <si>
    <t>Aplicativo SUIT</t>
  </si>
  <si>
    <t>Memorando Orfeo</t>
  </si>
  <si>
    <t>Registros de publicaciones en los medios electrónicos</t>
  </si>
  <si>
    <t>Establecer el cumplimiento de las sesiones establecidas en el decreto 1716 de 2009</t>
  </si>
  <si>
    <t>Verificar expedientes físicos vs expedientes virtuales. Verificando las piezas procesales de cada uno.</t>
  </si>
  <si>
    <t>Asesora Jurídica</t>
  </si>
  <si>
    <t>Elaboración de 24 actas de los comités de conciliación de 24 sesiones del comité</t>
  </si>
  <si>
    <t xml:space="preserve">Asesora Jurídica </t>
  </si>
  <si>
    <t>Mesas de trabajo
Correos institucionales con socialización de resultados</t>
  </si>
  <si>
    <t xml:space="preserve">Mesas de trabajo
Correos institucionales 
memorandos internos </t>
  </si>
  <si>
    <t xml:space="preserve">Aplicativo interactivo
Mesas de trabajo
Capacitaciones interactivas
</t>
  </si>
  <si>
    <t>Publicar en el Catalogo documental.</t>
  </si>
  <si>
    <t xml:space="preserve">Correos institucionales
Capacitaciones interactivas </t>
  </si>
  <si>
    <t>Si aplica, realizar informe por medio de memorando interno que reporte la situación de retiros de la Entidad</t>
  </si>
  <si>
    <t xml:space="preserve">Plantear cronograma de actividades relacionadas con la desvinculación asistida, en el cronograma de calidad de vida laboral </t>
  </si>
  <si>
    <t>Memorando interno dirigido a trabajadores oficiales y empleados públicos.</t>
  </si>
  <si>
    <t>Diseñar la planeación Estrategia del Talento Humano</t>
  </si>
  <si>
    <t>Documento con el análisis del resultado de la medición de los indicadores claves de desempeño de la gestión estratégica del talento humano</t>
  </si>
  <si>
    <t>Consolidarlas en los planes y programas publicados en el catalogo documental</t>
  </si>
  <si>
    <t>La Función Pública no ha emitido instrucciones al respecto</t>
  </si>
  <si>
    <t xml:space="preserve">Actas de los comités de conciliación </t>
  </si>
  <si>
    <t>Registro/ Cruce de expedientes físicos Vs. Expedientes virtuales</t>
  </si>
  <si>
    <t>Comunicaciones y relaciones corporativas</t>
  </si>
  <si>
    <t>Gestión de Comunicaciones</t>
  </si>
  <si>
    <t>Formular Plan de Participación Ciudadana que incluya como mínimo los siguientes criterios: actividad, fase ciclo participación, dependencia/grupo, producto, fecha inicio - fecha fin</t>
  </si>
  <si>
    <t>Registro de asistencia a las Ferias nacionales de servicio al ciudadano, especificando el objeto y alcance de cada una de las asistencias</t>
  </si>
  <si>
    <t>Registro de publicaciones en los medios de comunicación institucionales</t>
  </si>
  <si>
    <t>Plan de participación publicado en la página Web institucional</t>
  </si>
  <si>
    <t>Plan de participación ciudadana aprobado</t>
  </si>
  <si>
    <t>Publicaciones en los medios de comunicación institucionales (1 cada semestre)</t>
  </si>
  <si>
    <t>Reporte de usuarios atendidos teniendo encuenta las caracteristicas- semestral</t>
  </si>
  <si>
    <t>Resultado Semestral de usuarios atendidos.</t>
  </si>
  <si>
    <t>Solicitud de adquisición, desarrollo y puesta en producción de software y puesta en funcionamiento</t>
  </si>
  <si>
    <t>Reporte de avance del estado de la solicitud de adquisición, desarrollo y puesta en producción de software, y  puesta en funcionamiento</t>
  </si>
  <si>
    <t>Portal Web Institucional/Gestión documental</t>
  </si>
  <si>
    <t>Emitir los lineamientos e instructivos establecidos para la Transferencia Documental, desde los Archivos de Gestión, Central e Histórico; establecer la fecha en que se deben transferir los expedientes, que han cumplido su tiempo de retención en los diferentes archivos de gestión (previo diagnóstivo realizado)</t>
  </si>
  <si>
    <t>Portal Web Institucional deberá ser articulado con el PINAR</t>
  </si>
  <si>
    <t>Acta de Comité Institucional de Gestión y Desempeño</t>
  </si>
  <si>
    <t>Registro en el portal web y físico de las mediciones efectuadas</t>
  </si>
  <si>
    <t>Informe semestral sobre el resultado de medición de la encuesta</t>
  </si>
  <si>
    <t>Registro y reporte en el portal web del resultado obtenido
Informe con los resultados obtenidos a los grupos internos interesados</t>
  </si>
  <si>
    <t xml:space="preserve">Caracterizar a los ciudadanos que son usuarios de sus bienes y servicios con el fin de ajustar y adaptar sus procesos de acuerdo a sus necesidades </t>
  </si>
  <si>
    <t>Servicios Administrativos
Subgerencias misionales</t>
  </si>
  <si>
    <t>Caracterización publicada en el portal web institucioanl</t>
  </si>
  <si>
    <t>Desarrollar sistemáticamente los ocho (8) procesos de gestión documental: planeación, producción, gestión y trámite, organización, transferencias, disposición, preservación y valoración; detalla las actividades a ejecutarse en cada uno de estos procesos cuatrienalmente en plazos planificados a corto (1 año), mediano (2años) y largo (3 y 4 años), establece metas específicas, medibles y alcanzables, minimizando esfuerzos y racionalizando recursos</t>
  </si>
  <si>
    <t>El Programa de Gestión Documental  -PGD actualizado y publicado en el portal web</t>
  </si>
  <si>
    <t>Actualizar y publicar el Programa de Gestión Documental -PGD</t>
  </si>
  <si>
    <t xml:space="preserve">Subgerencia Administrativa </t>
  </si>
  <si>
    <t>Informe con análisis de los resultados de auditoría interna realizada</t>
  </si>
  <si>
    <t>Publicación de resultados auditoría interna en el Catálogo documental</t>
  </si>
  <si>
    <t>Planeación y Gestión de Riesgos</t>
  </si>
  <si>
    <t>Utilidad de la información</t>
  </si>
  <si>
    <t>Dimensión: Evaluación de Resultados</t>
  </si>
  <si>
    <t>Identificar si las necesidades o problemas de la ciudadanía (grupos de valor) estuvieron adecuadamente diagnosticados</t>
  </si>
  <si>
    <t>Utilizar la información proveniente de los ejercicios de seguimiento y evaluación para aportar al proceso de aprendizaje organizacional</t>
  </si>
  <si>
    <t>Efectividad de la evaluación</t>
  </si>
  <si>
    <t>Evaluar organización el logro de las metas y resultados establecidos en su planeación a fin de fortalecer la capacidad para aprender sobre sus propios procesos, fortalecer los aciertos y replantear lo que no funciona</t>
  </si>
  <si>
    <t>Servicios Administrativos
Procesos Misionales</t>
  </si>
  <si>
    <t>Todos los grupos de trabajo</t>
  </si>
  <si>
    <t>Implementar el protocolo de lecciones aprenidas y buenas prácticas</t>
  </si>
  <si>
    <t xml:space="preserve">
Generar propuesta para atender las necesidades de la a la ciudadanía (grupos de valor) </t>
  </si>
  <si>
    <t>Generar un informe y realizar una realimentación con los grupos de trabajo sobre los aspectos por mejorar a través de PAES, el PIC liderados desde el grupo de Talento</t>
  </si>
  <si>
    <t>Tecnologías de la Información
Grupo Precontractual</t>
  </si>
  <si>
    <t>Plan Estratégico de Tecnologías de Información - PETIC debidamente aprobado</t>
  </si>
  <si>
    <t>Plataforma SECOP con el contrato cargado</t>
  </si>
  <si>
    <t>Plan Estratégico de Tecnologías de Información - PETIC publicado en el portal web institucional</t>
  </si>
  <si>
    <t>Todos los Grupos de trabajo</t>
  </si>
  <si>
    <t>Informe con análisis de causas de modificaciones del PAA</t>
  </si>
  <si>
    <t>Presentación con el seguimiento efectuado</t>
  </si>
  <si>
    <t>Plan correctivo formulado y aprobado</t>
  </si>
  <si>
    <t>Gerencia Financiera</t>
  </si>
  <si>
    <t>Planeación Presupuestal</t>
  </si>
  <si>
    <t>Documento con los lineamientos emitidos socializado</t>
  </si>
  <si>
    <t>Realizar seguimiento a los proyectos propuestos en el plan de acción institucional</t>
  </si>
  <si>
    <t>Analizar las causas para reducir el número de modificaciones del Plan Anual de Adquisiciones</t>
  </si>
  <si>
    <t>Proponer el Plan correctivo para reducir el número de modificaciones del Plan Anual de Adquisiciones</t>
  </si>
  <si>
    <t>Realizar seguimiento y ejecución a los proyectos del plan de acción a los que se les asigne presupuesto en la vigencia</t>
  </si>
  <si>
    <t>Realizar seguimiento a la ejecución presupuestal de proyectos</t>
  </si>
  <si>
    <t>Identificar y formular aspectos por mejorar para reducir el número de versiones del Plan Anual de Adquisiciones</t>
  </si>
  <si>
    <t>Realizar seguimiento a la ejecución de los proyectos incluidos en el plan de acción institucional</t>
  </si>
  <si>
    <t>Generar un documento consolidado que contenga los aspectos a mejorar con el fin de incorporar dichos temas en los PAES y el PIC, liderado por el grupo de Talento Humano</t>
  </si>
  <si>
    <t>Informe con la identificación de las necesidades de la ciudadanía (grupos de valor)</t>
  </si>
  <si>
    <t>Documentar protocolos de buenas prácticas y lecciones aprendidas que aporten al aprendizaje institucional</t>
  </si>
  <si>
    <t xml:space="preserve">Informe con el resultado obtenido en la medición </t>
  </si>
  <si>
    <t>Formalización de formato y/o documento guía en el catálgoo documental</t>
  </si>
  <si>
    <t xml:space="preserve">Informe con el resultado obtenido y las recomendaciones correspondientes </t>
  </si>
  <si>
    <t>Planeación y Gestión de Riesgos
Grupo Talento Humano</t>
  </si>
  <si>
    <t>Evaluar el cumplimiento de los estándares de conducta y la práctica de la integridad (valores) y principios del servicio público de sus equipos de trabajo</t>
  </si>
  <si>
    <t xml:space="preserve">Hacer seguimiento al cumplimiento del Plan de Tratamiento de Riesgos de Seguridad y Privacidad de la Información  y Plan de Seguridad y Privacidad de la Información </t>
  </si>
  <si>
    <t>Plan de Tratamiento de Riesgos de Seguridad y Privacidad de la Información  y Plan de Seguridad y Privacidad de la Información  debidamente aprobado</t>
  </si>
  <si>
    <t xml:space="preserve">Informe ejecutivo de seguimiento del Plan de Tratamiento de Riesgos de Seguridad y Privacidad de la Información  y Plan de Seguridad y Privacidad de la Información </t>
  </si>
  <si>
    <t>Plan de Tratamiento de Riesgos de Seguridad y Privacidad de la Información  y Plan de Seguridad y Privacidad de la Información  publicado en el portal web institucional</t>
  </si>
  <si>
    <t xml:space="preserve">Informe ejecutivo de seguimiento Plan Estratégico de Tecnologías de Información - PETIC </t>
  </si>
  <si>
    <t>Informe ejecutivo de seguimiento del Plan Institucional de Archivos - PINAR</t>
  </si>
  <si>
    <t>Fortalecer el ambiente de control en el marco del MECI (primera línea de defensa)</t>
  </si>
  <si>
    <t xml:space="preserve">Tecnologías de la información </t>
  </si>
  <si>
    <t>04/06/20119</t>
  </si>
  <si>
    <t>16/012/2019</t>
  </si>
  <si>
    <t xml:space="preserve">Catálogo documental del proceso </t>
  </si>
  <si>
    <t>Dimensión No. 6: Gestión del Conocimiento y la Innovación</t>
  </si>
  <si>
    <t xml:space="preserve">Dimensión No. 5:  Información y Comunicación </t>
  </si>
  <si>
    <t>Definición y aplicación metodologías para medir la calidad de los componentes de información.</t>
  </si>
  <si>
    <t>Definición de indicadores y métricas para medir la calidad de los componentes de información</t>
  </si>
  <si>
    <t>Diseñar e implementar Componentes de Información del esquema de gobierno en el marco del seguimiento de la Estrategia de Gobierno Digital</t>
  </si>
  <si>
    <t>Dimensión No. 1: Talento Humano</t>
  </si>
  <si>
    <t>Dimensión No. 3: Gestión con Valores para Resultados</t>
  </si>
  <si>
    <t>Dimensión No. 4: Evaluación de Resultados</t>
  </si>
  <si>
    <t>Dimensión No. 7: Control Interno</t>
  </si>
  <si>
    <t>Definir el alcance de la gestión y planeación de los componentes de información (procesos priorizados (4))</t>
  </si>
  <si>
    <t>Tecnologías de la Información
Proceso misional (1)
Proceso de apoyo (3)</t>
  </si>
  <si>
    <t>Formular y publicar los Planes que trata el Decreto 612 de 2018 bajo el liderazgo de la Gerencia de Tecnologías de la Información</t>
  </si>
  <si>
    <t xml:space="preserve">Formular el Plan de Tratamiento de Riesgos de Seguridad y Privacidad de la Información  y Plan de Seguridad y Privacidad de la Información </t>
  </si>
  <si>
    <t>Documento, manual o guía para monitorear y evaluar el desarrollo de exposiciones al riesgo relacionadas con tecnología nueva y emergente</t>
  </si>
  <si>
    <t>Formular y publicar el Plan Estratégico de Tecnologías de Información - PETIC</t>
  </si>
  <si>
    <t>Informe ejecutivo con el resultado de la evaluación realizada y formulación de recomendaciones y acciones de mejora a desarrollar</t>
  </si>
  <si>
    <t>Caracterización de usuarios actualizada</t>
  </si>
  <si>
    <t>Definir Indicadores para medición de resultados</t>
  </si>
  <si>
    <t>Estructurar expedientes físicos y virtuales</t>
  </si>
  <si>
    <t>Espacio exclusivo para los expedientes físicos y rotular los mismos (500 expedientes propuestos) creado</t>
  </si>
  <si>
    <t xml:space="preserve">2/01/2019
</t>
  </si>
  <si>
    <t xml:space="preserve">28/06/2019
</t>
  </si>
  <si>
    <t>Informe con el resultado de la aplicación de encuesta de conocimiento y apropiación de los valores del código de integridad</t>
  </si>
  <si>
    <t>Resultados indicando la implementación de buenas practicas en los diferentes planes (programa de bienestar, programa de incentivos, y Plan institucional de capacitación)</t>
  </si>
  <si>
    <t xml:space="preserve">Informe ejecutivo con el resultado de la encuesta para evaluar la gestión estratégica y operativa </t>
  </si>
  <si>
    <r>
      <t xml:space="preserve">Formular y publicar los Planes que trata el Decreto 612 de 2018 bajo el liderazgo de la Subgerencia Administrativa/ Talento Humano </t>
    </r>
    <r>
      <rPr>
        <b/>
        <sz val="11"/>
        <color theme="1"/>
        <rFont val="Arial"/>
        <family val="2"/>
      </rPr>
      <t>(Ruta de la Calidad)</t>
    </r>
  </si>
  <si>
    <r>
      <t xml:space="preserve">Conocer y considerar toda la normatividad aplicable al proceso de TH (interna y externa) </t>
    </r>
    <r>
      <rPr>
        <b/>
        <sz val="11"/>
        <color theme="1"/>
        <rFont val="Arial"/>
        <family val="2"/>
      </rPr>
      <t>(Ruta de la Calidad)</t>
    </r>
  </si>
  <si>
    <r>
      <t>Registrar en SIGEP todo el personal de planta y contratistas</t>
    </r>
    <r>
      <rPr>
        <b/>
        <sz val="11"/>
        <color theme="1"/>
        <rFont val="Arial"/>
        <family val="2"/>
      </rPr>
      <t xml:space="preserve"> (Ruta del Análisis de Datos)</t>
    </r>
  </si>
  <si>
    <r>
      <t xml:space="preserve">Evaluar el desempeño y el Desempeño entorno al servicio al ciudadano </t>
    </r>
    <r>
      <rPr>
        <b/>
        <sz val="11"/>
        <color theme="1"/>
        <rFont val="Arial"/>
        <family val="2"/>
      </rPr>
      <t>(Ruta del Crecimiento y Ruta de la Felicidad)</t>
    </r>
  </si>
  <si>
    <r>
      <t>Diseñar y aplicar el Programa de Inducción y reinducción (máximo cada 2 años)</t>
    </r>
    <r>
      <rPr>
        <b/>
        <sz val="11"/>
        <color theme="1"/>
        <rFont val="Arial"/>
        <family val="2"/>
      </rPr>
      <t xml:space="preserve"> </t>
    </r>
    <r>
      <rPr>
        <sz val="11"/>
        <color theme="1"/>
        <rFont val="Arial"/>
        <family val="2"/>
      </rPr>
      <t xml:space="preserve">afianzando también las temáticas del Código de integridad. </t>
    </r>
    <r>
      <rPr>
        <b/>
        <sz val="11"/>
        <color theme="1"/>
        <rFont val="Arial"/>
        <family val="2"/>
      </rPr>
      <t>(Ruta del Crecimiento y Ruta del Servicio)</t>
    </r>
  </si>
  <si>
    <r>
      <t xml:space="preserve">Analizar y mejorar del clima organizacional a través del Plan de Intervención del Clima Organizacional </t>
    </r>
    <r>
      <rPr>
        <b/>
        <sz val="11"/>
        <color theme="1"/>
        <rFont val="Arial"/>
        <family val="2"/>
      </rPr>
      <t>(Ruta de la Felicidad y Ruta del Crecimiento)</t>
    </r>
  </si>
  <si>
    <r>
      <t xml:space="preserve">Emitir lineamientos para que todos los servidores públicos tomen el Curso Virtual del Modelo Integrado de Planeación y Gestión - MIPG:
- Funcionarios públicos mínimo el módulo de "Fundamentos Generales"
- Gerentes públicos tomar el curso de "Inducción a los Gerentes Públicos de las Administración Colombiana"
- Los responsables de políticas asociadas al modelo deben tomar la totalidad de los módulos que integran el curso </t>
    </r>
    <r>
      <rPr>
        <b/>
        <sz val="11"/>
        <color theme="1"/>
        <rFont val="Arial"/>
        <family val="2"/>
      </rPr>
      <t>(Ruta de la Calidad y Crecimiento)</t>
    </r>
  </si>
  <si>
    <r>
      <t>Formular y medir los Indicadores Claves de Desempeño de la gestión estratégica del talento humano</t>
    </r>
    <r>
      <rPr>
        <b/>
        <sz val="11"/>
        <color theme="1"/>
        <rFont val="Arial"/>
        <family val="2"/>
      </rPr>
      <t xml:space="preserve"> (Ruta de Análisis de datos)</t>
    </r>
  </si>
  <si>
    <r>
      <t xml:space="preserve">Aplicar entrevistas de retiro para identificar las razones por las que los servidores se retiran de la entidad.  </t>
    </r>
    <r>
      <rPr>
        <b/>
        <sz val="11"/>
        <color theme="1"/>
        <rFont val="Arial"/>
        <family val="2"/>
      </rPr>
      <t>(Ruta de Análisis de datos)</t>
    </r>
  </si>
  <si>
    <r>
      <t xml:space="preserve">Aplicar programa de Desvinculación asistida </t>
    </r>
    <r>
      <rPr>
        <b/>
        <sz val="11"/>
        <color theme="1"/>
        <rFont val="Arial"/>
        <family val="2"/>
      </rPr>
      <t>(Ruta del crecimiento)</t>
    </r>
  </si>
  <si>
    <t>Subgerencia Administrativa y Grupo de Planeación y Gestión de Riesgos.</t>
  </si>
  <si>
    <t>Dimensión No. 2: Direccionamiento Estratégico y Planeación</t>
  </si>
  <si>
    <r>
      <t xml:space="preserve">Implementar mecanismos que permitan cuantificar los beneficios de la racionalización hacia los usuarios (en términos de reducciones de costos, </t>
    </r>
    <r>
      <rPr>
        <b/>
        <sz val="11"/>
        <color theme="1"/>
        <rFont val="Arial"/>
        <family val="2"/>
      </rPr>
      <t>tiempos</t>
    </r>
    <r>
      <rPr>
        <sz val="11"/>
        <color theme="1"/>
        <rFont val="Arial"/>
        <family val="2"/>
      </rPr>
      <t>,</t>
    </r>
    <r>
      <rPr>
        <b/>
        <sz val="11"/>
        <color theme="1"/>
        <rFont val="Arial"/>
        <family val="2"/>
      </rPr>
      <t xml:space="preserve"> requisitos</t>
    </r>
    <r>
      <rPr>
        <sz val="11"/>
        <color theme="1"/>
        <rFont val="Arial"/>
        <family val="2"/>
      </rPr>
      <t xml:space="preserve">, </t>
    </r>
    <r>
      <rPr>
        <b/>
        <sz val="11"/>
        <color theme="1"/>
        <rFont val="Arial"/>
        <family val="2"/>
      </rPr>
      <t>interacciones con la entidad</t>
    </r>
    <r>
      <rPr>
        <sz val="11"/>
        <color theme="1"/>
        <rFont val="Arial"/>
        <family val="2"/>
      </rPr>
      <t xml:space="preserve"> y </t>
    </r>
    <r>
      <rPr>
        <b/>
        <sz val="11"/>
        <color theme="1"/>
        <rFont val="Arial"/>
        <family val="2"/>
      </rPr>
      <t>desplazamientos</t>
    </r>
    <r>
      <rPr>
        <sz val="11"/>
        <color theme="1"/>
        <rFont val="Arial"/>
        <family val="2"/>
      </rPr>
      <t>)</t>
    </r>
  </si>
  <si>
    <r>
      <t xml:space="preserve">Desarrollar auditoría interna basados en los numerales relacionados con: </t>
    </r>
    <r>
      <rPr>
        <i/>
        <sz val="11"/>
        <color theme="1"/>
        <rFont val="Arial"/>
        <family val="2"/>
      </rPr>
      <t>7.5 Información documentada</t>
    </r>
  </si>
  <si>
    <t>Informe publicado en el portal web</t>
  </si>
  <si>
    <t>Incluir en los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</si>
  <si>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 xml:space="preserve">Conocer el número de solicitudes de información que ha contestado de manera negativa por inexistencia de la información solicitada </t>
  </si>
  <si>
    <t>Asesoría de Control Interno</t>
  </si>
  <si>
    <t>Planeación y Gestión de Riesgos
Tecnologías de Información 
Subgerencia Técnica
Subgerencia Administrativa
Subgerencia Financiera
Subgerencia de Contratación
Asesoría Jurídica</t>
  </si>
  <si>
    <t>Mapa elaborado</t>
  </si>
  <si>
    <t xml:space="preserve">Ejecutar 4 acciones de dialogo presencial </t>
  </si>
  <si>
    <t xml:space="preserve">Comunicaciones y relaciones corporativas
Planeación y Gestión de Riesgos </t>
  </si>
  <si>
    <t>Publicación en los medios digitales de la entidad y acta de CIGD</t>
  </si>
  <si>
    <r>
      <t xml:space="preserve">Contar con mecanismos para transferir el conocimiento de los servidores que se retiran de la Entidad a quienes continúan vinculados </t>
    </r>
    <r>
      <rPr>
        <b/>
        <sz val="11"/>
        <color theme="1"/>
        <rFont val="Arial"/>
        <family val="2"/>
      </rPr>
      <t>(Ruta del Crecimiento)</t>
    </r>
  </si>
  <si>
    <t>1. Fortalecer el liderazgo y talento humano
2. Agilizar, simplificar y flexibilizar la operación
3. Desarrollar una cultura organizacional sólida
4. Promover la coordinación interinstitucional
5. Fortalecer y promover la efectiva participación ciudadana</t>
  </si>
  <si>
    <t>Subgerencia Administrativa y Grupo Planeación y Gestión de Riesgos.</t>
  </si>
  <si>
    <t>Dimensiones MIPG</t>
  </si>
  <si>
    <t>Consolidar la integridad como prevención de la corrupción y motor del cambio de los comportamientos de los servidores y la cultura de las entidades.</t>
  </si>
  <si>
    <t>Valor público que debe generar el objeto para el cual fue creada, los derechos que garantiza y los problemas y necesidades a resolver.</t>
  </si>
  <si>
    <t>Tecnología para apoyar la ejecución de los procesos, el manejo y seguridad de la información y de los sistemas de información.</t>
  </si>
  <si>
    <t xml:space="preserve">Establecer nuevos lineamientos y directrices de seguridad digital y se tienen en cuenta componentes como la educación, la regulación, la cooperación, la investigación, el desarrollo y la innovación. </t>
  </si>
  <si>
    <t xml:space="preserve">Proteger los intereses litigiosos en sus actuaciones judiciales a fin de reducir la responsabilidad patrimonial. </t>
  </si>
  <si>
    <t xml:space="preserve">Buscar que la entidad conozca los derechos, necesidades y problemas de los ciudadanos, trabajen en torno a los resultados que los satisfacen y evalúen su satisfacción permanentemente. </t>
  </si>
  <si>
    <t>Orientada a simplificar, estandarizar, eliminar, optimizar y automatizar trámites y procedimientos administrativos, para facilitar el acceso de los ciudadanos a sus derechos reduciendo costos, tiempos, documentos, procesos y pasos en su interacción con las entidades públicas.</t>
  </si>
  <si>
    <t>Recabar la información necesaria e identificar los puntos críticos que expliquen por qué la institucionalidad actual no es adecuada para la entrega de productos y servicios sintonizados con las necesidades de los ciudadanos.</t>
  </si>
  <si>
    <t xml:space="preserve">Establecer oportunamente las acciones de corrección o prevención de riesgos y registrar o suministrar los datos en los diferentes sistemas de información de que dispone la entidad. </t>
  </si>
  <si>
    <t>Desarrollar una cultura organizacional fundamentada en la información, el control y la evaluación, para la toma de decisiones y la mejora continua.</t>
  </si>
  <si>
    <t xml:space="preserve">Promueve el desarrollo de mecanismos de experimentación e innovación para desarrollar soluciones eficientes en cuanto a: tiempo, espacio y recursos económicos. </t>
  </si>
  <si>
    <t>Actualizar y planear la gestión documental, la administración de los documentos, identificando las necesidades y puntos críticos la mejorar y definier objetivos, metas y proyectos, para garantizar la adecuada gestión y conservación de los documentos institucionales</t>
  </si>
  <si>
    <t>Actualizar el inventario documental como un instrumento de recuperación de información que describe de manera exacta y precisa las series o asuntos de un fondo documental</t>
  </si>
  <si>
    <t>Realizar Prueba piloto mediante la contratación de outsourcing que administre el archivo de gestión de la Subgerencia Administrativa</t>
  </si>
  <si>
    <t>Contratar la firma administradora de la Gestión Documental para el manejo del archivo de gestión de la Subgerencia Administrativa</t>
  </si>
  <si>
    <t>Contrato perfeccionado y adjudicado</t>
  </si>
  <si>
    <t>Hacer un diagnóstico del estado actual de los Sistemas de Gestión actuales (Sistema de Gestión de Calidad, Sistema de Contro Interno y Modelo Estándar de Control Interno)</t>
  </si>
  <si>
    <t>Informe con el diagnósitco realizado a los Sistemas de Gestión vigentes</t>
  </si>
  <si>
    <t xml:space="preserve">Revisar y racionalizar los procesos y procedimientos de la Entidad </t>
  </si>
  <si>
    <t xml:space="preserve">Implementar el Sistema Integrado de Gestión
</t>
  </si>
  <si>
    <t xml:space="preserve">Revisar y racionalizar los indicadores de gestión de la Entidad </t>
  </si>
  <si>
    <t xml:space="preserve">Reglamentar los procesos relacionados con la Gestión del Talento Humano para trabajadores oficiales </t>
  </si>
  <si>
    <t>Actualización de los procedimientos de la Gestión del Talento Humano</t>
  </si>
  <si>
    <t>Catálogo documental</t>
  </si>
  <si>
    <t>Creación del Manual de Administración de la Planta Global de trabajadores oficiales</t>
  </si>
  <si>
    <t>Actualización del Reglamento Interno de Trabajo</t>
  </si>
  <si>
    <t>Definir los controles adicionales y/o del proceso que garanticen la calidad de la información</t>
  </si>
  <si>
    <t>Enero de 2019</t>
  </si>
  <si>
    <t>Política de servicio al ciudadano formulada</t>
  </si>
  <si>
    <r>
      <t xml:space="preserve">Formular la Política de servicio al ciudadano, incluyendo actividades de </t>
    </r>
    <r>
      <rPr>
        <i/>
        <sz val="11"/>
        <color theme="1"/>
        <rFont val="Arial"/>
        <family val="2"/>
      </rPr>
      <t>Ventanilla hacia adentro</t>
    </r>
    <r>
      <rPr>
        <sz val="11"/>
        <color theme="1"/>
        <rFont val="Arial"/>
        <family val="2"/>
      </rPr>
      <t xml:space="preserve"> y </t>
    </r>
    <r>
      <rPr>
        <i/>
        <sz val="11"/>
        <color theme="1"/>
        <rFont val="Arial"/>
        <family val="2"/>
      </rPr>
      <t>ventanilla hacia afuera</t>
    </r>
  </si>
  <si>
    <t>Construir e implementar el manual de la política de servicio al ciudadano</t>
  </si>
  <si>
    <t>Manual de la Política de Atención al Ciudadano elaborado e implementado</t>
  </si>
  <si>
    <t xml:space="preserve">Diseñar e implementar la Política de Servicio al Ciudadano </t>
  </si>
  <si>
    <t>Informe de PQR incluyendo los criterios y elementos de análisis mencionados</t>
  </si>
  <si>
    <t xml:space="preserve">Definir el alcance para el desarrollo de la Arquitectura Empresarial de la Entidad
</t>
  </si>
  <si>
    <t>ldentificación de la necesidad del alcance y requerimientos para desarrollar la Arquitectura Empresarial</t>
  </si>
  <si>
    <t>Documento resultado del estudio técnico</t>
  </si>
  <si>
    <t>Informe con el resultado de los ejercicios de diagnóstico y perfilamiento de la calidad de datos</t>
  </si>
  <si>
    <t>24 de enero 2019 - versión 1</t>
  </si>
  <si>
    <t>Fecha Modificación</t>
  </si>
  <si>
    <t>20 de junio 2019 - versión 2</t>
  </si>
  <si>
    <t>Evaluar la efectividad de los controles asociados a los riesgos de corrupción e identificar puntos a fortalecer y solicitar la formulación de acciones</t>
  </si>
  <si>
    <t>Gestionar los riesgos de corrupción y seguridad digital</t>
  </si>
  <si>
    <t>(1) Un informe de resultados de evaluación de controles y planes de tratamiento (procesos gestión de proveedores)</t>
  </si>
  <si>
    <t>Documento Informe</t>
  </si>
  <si>
    <t>Revisar y/o actualizar la base documental de las actividades relacionadas con los riesgos de gestión, corrupción y seguridad digital</t>
  </si>
  <si>
    <t>Estrategia de Retención y transferencia del conocimiento diseñada</t>
  </si>
  <si>
    <t>Presentar ante el CIGD el resultado del Plan Institucional de Gestión Ambiental vigencia 2018</t>
  </si>
  <si>
    <t>Informe ejecutivo con el resultado de las actividades desarrolladas en la vigencia 2018</t>
  </si>
  <si>
    <t>Presentación con el resultado del PIGA 2018</t>
  </si>
  <si>
    <t>Realizar un diagnóstico sobre el estado actual del Sistema de Gestión Ambiental NTC- ISO 14001</t>
  </si>
  <si>
    <t>Informe ejecutivo con el Diagnóstico efectuado</t>
  </si>
  <si>
    <t>Presentación con el diagnóstico efectuado</t>
  </si>
  <si>
    <t>Actualizar el Plan Institucional de Gestión Ambiental</t>
  </si>
  <si>
    <t xml:space="preserve">Plan Institucional de Gestión actualizado </t>
  </si>
  <si>
    <t>Publicación en el portal web</t>
  </si>
  <si>
    <t>Realizar el seguimiento trimestral al cumplimiento de las actividades del PIGA</t>
  </si>
  <si>
    <t>Informe ejecutivo con el resultado de las actividades desarrolladas</t>
  </si>
  <si>
    <t>Matriz con el seguimiento de las actividades</t>
  </si>
  <si>
    <t>Analizar la situación ambiental institucional</t>
  </si>
  <si>
    <t>Planeación Institucional de Gestión Ambiental</t>
  </si>
  <si>
    <t xml:space="preserve">
30/06/2019
</t>
  </si>
  <si>
    <t xml:space="preserve">
01/08/2019
</t>
  </si>
  <si>
    <t xml:space="preserve">
30/09/2019
</t>
  </si>
  <si>
    <t>Acta de aprobación y respaldo de la Alta Dirección para la implementación de la Política  de servicio al ciudadano</t>
  </si>
  <si>
    <t>Documentos diseñados</t>
  </si>
  <si>
    <t>Hojas de vida de los indicadores diseñadas</t>
  </si>
  <si>
    <t>Propuesta de los procesos y procedimientos con los que debe operar la Entidad:
1. Mapa de Procesos Institucional propuesto
2. Caracterización proceso Gestión Comercial
3. Caracterización proceso Sistema Integrado de Gestión
4. Caracterización proceso Gestión Documental
5. Caracterización proceso Evaluación y Seguimiento</t>
  </si>
  <si>
    <t>Propuesta de indicadores para medir la gestión de los procesos de la Entidad:
1. Propuesta indicadores proceso Gestión Comercial
2. Proceso indicadores proceso Gestión Documental
3. Propuesta indicadores proceso Evaluación y Seguimiento</t>
  </si>
  <si>
    <t>Desarrollar actividades para alinear la gestión documental a la política ambiental</t>
  </si>
  <si>
    <t>2 actividades que generen impacto sobre cumplimiento de Directiva Presidencial Cero Papel</t>
  </si>
  <si>
    <t>Registros fotográfico y/o control de asistencia de las actividades</t>
  </si>
  <si>
    <t>Presentar resultados de mediciones de uso y consumo de papel al corte mayo el inicial y luego otra pieza bimensual</t>
  </si>
  <si>
    <t>Piezas de comunicación enviadas</t>
  </si>
  <si>
    <t>Informe ejecutivo presentado ante el CIGD el resultado del Plan de Anual de Transferencias 2019</t>
  </si>
  <si>
    <t>Informe ejecutivo y piezas de comunicación enviadas a nivel general sobre los resultados obtenidos</t>
  </si>
  <si>
    <t>Fortalecer la Calidad del Componente cultural de la Gestión Documental</t>
  </si>
  <si>
    <t>Catálogo Documental: Actos administrativos relacionados y Portal Web Institucional</t>
  </si>
  <si>
    <t>Elaborar las TRD de ENTerritorio</t>
  </si>
  <si>
    <t>Elaboración del instrumento (planilla Cuadro de Clasificación Documental)</t>
  </si>
  <si>
    <t>Presentar ante el Comité  de Gestión y Desempeño - Emisión  del Acto Administrativo de Aprobación del Instrumento por parte del Representante Legal de la Entidad</t>
  </si>
  <si>
    <t>Acta de aprobación</t>
  </si>
  <si>
    <t>01//08/2019</t>
  </si>
  <si>
    <t>Radicar para Evaluación y convalidación ante el Archivo General de la Nación - AGN las TRD diseñadas</t>
  </si>
  <si>
    <t>Memorando con el número de radicado</t>
  </si>
  <si>
    <t>01//09/2019</t>
  </si>
  <si>
    <t xml:space="preserve">Oficio con número de radicado </t>
  </si>
  <si>
    <t>Emitir respuesta a las observaciones del Archivo General de la Nación</t>
  </si>
  <si>
    <t>Concepto técnico del AGN</t>
  </si>
  <si>
    <t>01//10/2019</t>
  </si>
  <si>
    <t>31/07//2019</t>
  </si>
  <si>
    <t>Talento Humano
Tecnologías de la Información</t>
  </si>
  <si>
    <t>Informe ejecutivo elaborado con el seguimiento</t>
  </si>
  <si>
    <t>Eliminar la duplicidad de procesos en el sistema EKOGUI con la asistencia de la ANDJE</t>
  </si>
  <si>
    <t>Interaccion con la oficina de soporte de la ANDJE y mesas de trabajo para identificar los casos de duplicidad</t>
  </si>
  <si>
    <t xml:space="preserve">Ejecutar el Plan de Gestión del Conocimiento Institucional </t>
  </si>
  <si>
    <t>Informe ejecutivo mensual con el seguimiento realizado al Plan de Gestión del Conocimiento con resultados de avance</t>
  </si>
  <si>
    <t xml:space="preserve">Implementar Plan de Gestión del Conocimiento Institucional alineado a la dimensión y política MIPG </t>
  </si>
  <si>
    <t>Página web de la entidad</t>
  </si>
  <si>
    <t xml:space="preserve">Un (1) Informe que contenga las bases de datos para el cruce de informacion trimestral con el area financiera </t>
  </si>
  <si>
    <t xml:space="preserve">Informe publicado en el portal web </t>
  </si>
  <si>
    <t xml:space="preserve">Hacer seguimiento mensual al cumplimiento de:
- Plan Estratégico de Talento Humano
- Plan Institucional de Capacitación
- Plan de Incentivos Institucionales
- Plan de Trabajo Anual en Seguridad y Salud en el Trabajo </t>
  </si>
  <si>
    <t>Acta de Comité de Gestión y Desempeño Institucional -Control de asistencia de seguimiento por parte de Planeación</t>
  </si>
  <si>
    <t>4 informes de las acciones de dialogo realizadas</t>
  </si>
  <si>
    <t>28/06/2019
30/09/2019
31/12/2019</t>
  </si>
  <si>
    <t>Informar a la ciudadanía la forma en la que ENterritorio administra los recursos de regalías en los OCAD</t>
  </si>
  <si>
    <t>Exponer los resultados del Diagnóstico Integral de los procesos de Gestión Documental y de conservación del acervo documental de ENterritorio</t>
  </si>
  <si>
    <t xml:space="preserve">Diseñar e implementar estrategia o herramienta para medir la imagen que tiene la ciudadanía de ENterritorio; en dicha estrategia incluir aspecto para identificar si la gestión ayudó a resolver los problemas y necesidades de sus usuarios </t>
  </si>
  <si>
    <t>Medir la satisfacción del ciudadano sobre Transparencia y acceso a la información en el sitio Web oficial de ENterritorio</t>
  </si>
  <si>
    <t>Dejar permanente una encuesta de satisfacción del ciudadano sobre Transparencia y acceso a la información en el sitio Web oficial de ENterritorio</t>
  </si>
  <si>
    <t xml:space="preserve">Revisar y ajustar la Caracterización de ciudadanos que son usuarios de bienes y servicios de ENterritorio, que también permita identificar la necesidad de traducir los documentos de interés público a lenguas de comunidades indígenas presentes en el país </t>
  </si>
  <si>
    <t>Identificar el mapa de aseguramiento actual de ENterritorio bajo el modelo de las líneas de defensa, para establecer cobertura general del MIPG</t>
  </si>
  <si>
    <t>Elaborar el mapa de aseguramiento de ENterritorio con todas las dependencias</t>
  </si>
  <si>
    <t>Mapa de aseguramiento de ENterritorio con enfoque en las líneas de defensa</t>
  </si>
  <si>
    <t>2 Publicaciones en los medios de comunicación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</si>
</sst>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240A]d&quot; de &quot;mmmm&quot; de &quot;yyyy;@"/>
    <numFmt numFmtId="165" formatCode="0.0%"/>
    <numFmt numFmtId="166" formatCode="0.000%"/>
  </numFmts>
  <fonts count="24" x14ac:knownFonts="1">
    <font>
      <sz val="11"/>
      <color theme="1"/>
      <name val="Calibri"/>
      <family val="2"/>
      <scheme val="minor"/>
    </font>
    <font>
      <sz val="11"/>
      <color theme="1"/>
      <name val="Calibri"/>
      <family val="2"/>
      <scheme val="minor"/>
    </font>
    <font>
      <sz val="10"/>
      <name val="Arial"/>
      <family val="2"/>
    </font>
    <font>
      <sz val="9"/>
      <color indexed="81"/>
      <name val="Tahoma"/>
      <family val="2"/>
    </font>
    <font>
      <b/>
      <sz val="9"/>
      <color indexed="81"/>
      <name val="Tahoma"/>
      <family val="2"/>
    </font>
    <font>
      <sz val="11"/>
      <color indexed="81"/>
      <name val="Tahoma"/>
      <family val="2"/>
    </font>
    <font>
      <b/>
      <sz val="11"/>
      <color indexed="81"/>
      <name val="Tahoma"/>
      <family val="2"/>
    </font>
    <font>
      <sz val="11"/>
      <color theme="1"/>
      <name val="Arial"/>
      <family val="2"/>
    </font>
    <font>
      <b/>
      <sz val="11"/>
      <color theme="1"/>
      <name val="Arial"/>
      <family val="2"/>
    </font>
    <font>
      <b/>
      <sz val="11"/>
      <color theme="0"/>
      <name val="Arial"/>
      <family val="2"/>
    </font>
    <font>
      <b/>
      <sz val="11"/>
      <color indexed="63"/>
      <name val="Arial"/>
      <family val="2"/>
    </font>
    <font>
      <b/>
      <sz val="11"/>
      <name val="Arial"/>
      <family val="2"/>
    </font>
    <font>
      <b/>
      <sz val="12"/>
      <color theme="0"/>
      <name val="Arial"/>
      <family val="2"/>
    </font>
    <font>
      <b/>
      <sz val="12"/>
      <color theme="1"/>
      <name val="Arial"/>
      <family val="2"/>
    </font>
    <font>
      <sz val="11"/>
      <name val="Arial"/>
      <family val="2"/>
    </font>
    <font>
      <i/>
      <sz val="11"/>
      <color theme="1"/>
      <name val="Arial"/>
      <family val="2"/>
    </font>
    <font>
      <sz val="12"/>
      <color theme="1"/>
      <name val="Arial"/>
      <family val="2"/>
    </font>
    <font>
      <b/>
      <sz val="12"/>
      <name val="Arial"/>
      <family val="2"/>
    </font>
    <font>
      <sz val="12"/>
      <color indexed="63"/>
      <name val="Arial"/>
      <family val="2"/>
    </font>
    <font>
      <b/>
      <sz val="12"/>
      <color indexed="63"/>
      <name val="Arial"/>
      <family val="2"/>
    </font>
    <font>
      <sz val="12"/>
      <color theme="0"/>
      <name val="Arial"/>
      <family val="2"/>
    </font>
    <font>
      <b/>
      <sz val="11"/>
      <color theme="1"/>
      <name val="Calibri"/>
      <family val="2"/>
      <scheme val="minor"/>
    </font>
    <font>
      <b/>
      <sz val="9"/>
      <color indexed="81"/>
      <name val="Tahoma"/>
      <charset val="1"/>
    </font>
    <font>
      <sz val="9"/>
      <color indexed="81"/>
      <name val="Tahoma"/>
      <charset val="1"/>
    </font>
  </fonts>
  <fills count="18">
    <fill>
      <patternFill patternType="none"/>
    </fill>
    <fill>
      <patternFill patternType="gray125"/>
    </fill>
    <fill>
      <patternFill patternType="solid">
        <fgColor theme="9" tint="-0.499984740745262"/>
        <bgColor indexed="64"/>
      </patternFill>
    </fill>
    <fill>
      <patternFill patternType="solid">
        <fgColor theme="0" tint="-0.249977111117893"/>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C000"/>
        <bgColor indexed="64"/>
      </patternFill>
    </fill>
    <fill>
      <patternFill patternType="solid">
        <fgColor theme="5"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auto="1"/>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s>
  <cellStyleXfs count="7">
    <xf numFmtId="0" fontId="0" fillId="0" borderId="0"/>
    <xf numFmtId="9" fontId="1" fillId="0" borderId="0" applyFont="0" applyFill="0" applyBorder="0" applyAlignment="0" applyProtection="0"/>
    <xf numFmtId="0" fontId="2"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298">
    <xf numFmtId="0" fontId="0" fillId="0" borderId="0" xfId="0"/>
    <xf numFmtId="9" fontId="0" fillId="0" borderId="0" xfId="0" applyNumberFormat="1"/>
    <xf numFmtId="0" fontId="0" fillId="0" borderId="0" xfId="0"/>
    <xf numFmtId="0" fontId="0" fillId="7" borderId="2" xfId="0" applyFill="1" applyBorder="1" applyAlignment="1">
      <alignment vertical="center" wrapText="1"/>
    </xf>
    <xf numFmtId="0" fontId="0" fillId="7" borderId="2" xfId="0" applyFill="1" applyBorder="1" applyAlignment="1">
      <alignment vertical="center"/>
    </xf>
    <xf numFmtId="0" fontId="0" fillId="0" borderId="0" xfId="0"/>
    <xf numFmtId="0" fontId="0" fillId="0" borderId="0" xfId="0" applyFont="1" applyBorder="1" applyAlignment="1">
      <alignment vertical="center" wrapText="1"/>
    </xf>
    <xf numFmtId="0" fontId="0" fillId="7" borderId="2" xfId="0" applyFill="1" applyBorder="1" applyAlignment="1">
      <alignment horizontal="center" vertical="center" wrapText="1"/>
    </xf>
    <xf numFmtId="0" fontId="7" fillId="0" borderId="0" xfId="0" applyFont="1"/>
    <xf numFmtId="0" fontId="7" fillId="0" borderId="2" xfId="0" applyFont="1" applyBorder="1" applyAlignment="1">
      <alignment horizontal="justify" vertical="center" wrapText="1"/>
    </xf>
    <xf numFmtId="14" fontId="7" fillId="7"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9" fontId="7" fillId="0" borderId="2" xfId="1" applyFont="1" applyBorder="1" applyAlignment="1">
      <alignment horizontal="center" vertical="center"/>
    </xf>
    <xf numFmtId="14" fontId="7" fillId="7" borderId="2" xfId="0" applyNumberFormat="1" applyFont="1" applyFill="1" applyBorder="1" applyAlignment="1">
      <alignment horizontal="center" vertical="center" wrapText="1"/>
    </xf>
    <xf numFmtId="0" fontId="7" fillId="0" borderId="2" xfId="0" applyFont="1" applyBorder="1"/>
    <xf numFmtId="14" fontId="7" fillId="0" borderId="2" xfId="0" applyNumberFormat="1" applyFont="1" applyBorder="1" applyAlignment="1">
      <alignment horizontal="center" vertical="center"/>
    </xf>
    <xf numFmtId="0" fontId="8" fillId="4" borderId="2"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7" fillId="0" borderId="2" xfId="0" applyFont="1" applyBorder="1" applyAlignment="1">
      <alignment horizontal="justify" vertical="center" wrapText="1"/>
    </xf>
    <xf numFmtId="0" fontId="7" fillId="0" borderId="0" xfId="0" applyFont="1" applyAlignment="1">
      <alignment wrapText="1"/>
    </xf>
    <xf numFmtId="0" fontId="7" fillId="0" borderId="0" xfId="0" applyFont="1" applyAlignment="1">
      <alignment vertical="center" wrapText="1"/>
    </xf>
    <xf numFmtId="0" fontId="7" fillId="0" borderId="2" xfId="0" applyFont="1" applyBorder="1" applyAlignment="1">
      <alignment horizontal="left" vertical="center" wrapText="1"/>
    </xf>
    <xf numFmtId="0" fontId="9" fillId="2"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7" fillId="7" borderId="2" xfId="0" applyFont="1" applyFill="1" applyBorder="1" applyAlignment="1">
      <alignment horizontal="center" vertical="center" wrapText="1"/>
    </xf>
    <xf numFmtId="0" fontId="8" fillId="0" borderId="13" xfId="0" applyFont="1" applyBorder="1" applyAlignment="1">
      <alignment horizontal="center" vertical="center" wrapText="1"/>
    </xf>
    <xf numFmtId="0" fontId="7" fillId="7" borderId="2" xfId="0" applyFont="1" applyFill="1" applyBorder="1" applyAlignment="1">
      <alignment horizontal="justify" vertical="center" wrapText="1"/>
    </xf>
    <xf numFmtId="14" fontId="14" fillId="7" borderId="2" xfId="0" applyNumberFormat="1" applyFont="1" applyFill="1" applyBorder="1" applyAlignment="1">
      <alignment horizontal="center" vertical="center"/>
    </xf>
    <xf numFmtId="0" fontId="7" fillId="7" borderId="2" xfId="0" applyFont="1" applyFill="1" applyBorder="1" applyAlignment="1">
      <alignment vertical="center" wrapText="1"/>
    </xf>
    <xf numFmtId="9" fontId="7" fillId="7" borderId="2" xfId="0" applyNumberFormat="1" applyFont="1" applyFill="1" applyBorder="1" applyAlignment="1">
      <alignment horizontal="center" vertical="center"/>
    </xf>
    <xf numFmtId="0" fontId="7" fillId="7" borderId="0" xfId="0" applyFont="1" applyFill="1"/>
    <xf numFmtId="0" fontId="7" fillId="7" borderId="2" xfId="0" applyFont="1" applyFill="1" applyBorder="1" applyAlignment="1">
      <alignment horizontal="justify" vertical="center" wrapText="1"/>
    </xf>
    <xf numFmtId="0" fontId="7" fillId="7" borderId="2" xfId="0" applyFont="1" applyFill="1" applyBorder="1" applyAlignment="1">
      <alignment horizontal="center" vertical="center" wrapText="1"/>
    </xf>
    <xf numFmtId="0" fontId="7" fillId="0" borderId="2" xfId="0" applyFont="1" applyBorder="1" applyAlignment="1">
      <alignment horizontal="center" vertical="center"/>
    </xf>
    <xf numFmtId="9" fontId="7" fillId="0" borderId="2" xfId="0" applyNumberFormat="1" applyFont="1" applyBorder="1" applyAlignment="1">
      <alignment horizontal="center" vertical="center"/>
    </xf>
    <xf numFmtId="0" fontId="7" fillId="7" borderId="2" xfId="0" applyFont="1" applyFill="1" applyBorder="1" applyAlignment="1">
      <alignment horizontal="center" wrapText="1"/>
    </xf>
    <xf numFmtId="0" fontId="7" fillId="17" borderId="2" xfId="0" applyFont="1" applyFill="1" applyBorder="1" applyAlignment="1">
      <alignment horizontal="justify" vertical="center" wrapText="1"/>
    </xf>
    <xf numFmtId="9" fontId="7" fillId="17" borderId="2" xfId="0" applyNumberFormat="1" applyFont="1" applyFill="1" applyBorder="1" applyAlignment="1">
      <alignment vertical="center"/>
    </xf>
    <xf numFmtId="0" fontId="7" fillId="17" borderId="0" xfId="0" applyFont="1" applyFill="1"/>
    <xf numFmtId="0" fontId="7" fillId="17" borderId="2" xfId="0" applyFont="1" applyFill="1" applyBorder="1" applyAlignment="1">
      <alignment horizontal="center" vertical="center" wrapText="1"/>
    </xf>
    <xf numFmtId="0" fontId="7" fillId="17" borderId="2" xfId="0" applyFont="1" applyFill="1" applyBorder="1" applyAlignment="1">
      <alignment horizontal="center" vertical="center"/>
    </xf>
    <xf numFmtId="14" fontId="7" fillId="17" borderId="2" xfId="0" applyNumberFormat="1" applyFont="1" applyFill="1" applyBorder="1" applyAlignment="1">
      <alignment horizontal="center" vertical="center"/>
    </xf>
    <xf numFmtId="0" fontId="7" fillId="17" borderId="2" xfId="0" applyFont="1" applyFill="1" applyBorder="1" applyAlignment="1">
      <alignment vertical="center" wrapText="1"/>
    </xf>
    <xf numFmtId="9" fontId="7" fillId="17" borderId="2" xfId="0" applyNumberFormat="1" applyFont="1" applyFill="1" applyBorder="1" applyAlignment="1">
      <alignment horizontal="center" vertical="center"/>
    </xf>
    <xf numFmtId="0" fontId="7" fillId="7" borderId="2" xfId="0" applyFont="1" applyFill="1" applyBorder="1" applyAlignment="1">
      <alignment horizontal="justify" vertical="center"/>
    </xf>
    <xf numFmtId="0" fontId="8" fillId="1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2" xfId="0" applyFont="1" applyBorder="1" applyAlignment="1">
      <alignment horizontal="justify" vertical="center"/>
    </xf>
    <xf numFmtId="0" fontId="14" fillId="0" borderId="0" xfId="0" applyFont="1"/>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16" borderId="2" xfId="0" applyFont="1" applyFill="1" applyBorder="1" applyAlignment="1">
      <alignment horizontal="center" vertical="center" wrapText="1"/>
    </xf>
    <xf numFmtId="9" fontId="14" fillId="0" borderId="2" xfId="1" applyFont="1" applyBorder="1" applyAlignment="1">
      <alignment horizontal="center" vertical="center"/>
    </xf>
    <xf numFmtId="14" fontId="14" fillId="0" borderId="2" xfId="0" applyNumberFormat="1" applyFont="1" applyBorder="1" applyAlignment="1">
      <alignment horizontal="center" vertical="center"/>
    </xf>
    <xf numFmtId="0" fontId="14" fillId="0" borderId="2" xfId="0" applyFont="1" applyBorder="1"/>
    <xf numFmtId="9" fontId="14" fillId="0" borderId="2" xfId="0" applyNumberFormat="1" applyFont="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7" fillId="7" borderId="13" xfId="0" applyFont="1" applyFill="1" applyBorder="1" applyAlignment="1">
      <alignment horizontal="justify" vertical="center" wrapText="1"/>
    </xf>
    <xf numFmtId="9" fontId="7" fillId="7" borderId="2" xfId="1" applyFont="1" applyFill="1" applyBorder="1" applyAlignment="1">
      <alignment horizontal="center" vertical="center"/>
    </xf>
    <xf numFmtId="9" fontId="7" fillId="7" borderId="2" xfId="1" applyFont="1" applyFill="1" applyBorder="1" applyAlignment="1">
      <alignment horizontal="justify" vertical="center" wrapText="1"/>
    </xf>
    <xf numFmtId="0" fontId="7" fillId="7" borderId="2" xfId="0" applyFont="1" applyFill="1" applyBorder="1"/>
    <xf numFmtId="0" fontId="7" fillId="7" borderId="2" xfId="0" applyFont="1" applyFill="1" applyBorder="1" applyAlignment="1">
      <alignment vertical="center"/>
    </xf>
    <xf numFmtId="0" fontId="7" fillId="7" borderId="0" xfId="0" applyFont="1" applyFill="1" applyAlignment="1">
      <alignment vertical="center"/>
    </xf>
    <xf numFmtId="9" fontId="7" fillId="7" borderId="13" xfId="1" applyFont="1" applyFill="1" applyBorder="1" applyAlignment="1">
      <alignment horizontal="justify" vertical="center" wrapText="1"/>
    </xf>
    <xf numFmtId="9" fontId="7" fillId="0" borderId="2" xfId="1" applyFont="1" applyBorder="1" applyAlignment="1">
      <alignment horizontal="center" vertical="center" wrapText="1"/>
    </xf>
    <xf numFmtId="0" fontId="7" fillId="0" borderId="2" xfId="0" applyFont="1" applyBorder="1" applyAlignment="1">
      <alignment vertical="center"/>
    </xf>
    <xf numFmtId="0" fontId="17" fillId="5" borderId="2" xfId="0" applyFont="1" applyFill="1" applyBorder="1" applyAlignment="1">
      <alignment horizontal="center" vertical="center" wrapText="1"/>
    </xf>
    <xf numFmtId="0" fontId="18" fillId="6" borderId="0" xfId="0" applyFont="1" applyFill="1" applyAlignment="1">
      <alignment wrapText="1"/>
    </xf>
    <xf numFmtId="0" fontId="18" fillId="6" borderId="0" xfId="2" applyFont="1" applyFill="1" applyAlignment="1">
      <alignment horizontal="center" wrapText="1"/>
    </xf>
    <xf numFmtId="14" fontId="17" fillId="6" borderId="0" xfId="0" applyNumberFormat="1" applyFont="1" applyFill="1" applyBorder="1" applyAlignment="1">
      <alignment horizontal="center" vertical="center" wrapText="1"/>
    </xf>
    <xf numFmtId="0" fontId="16" fillId="0" borderId="0" xfId="0" applyFont="1" applyAlignment="1">
      <alignment wrapText="1"/>
    </xf>
    <xf numFmtId="0" fontId="12" fillId="0" borderId="0" xfId="0" applyFont="1" applyFill="1" applyBorder="1" applyAlignment="1">
      <alignment horizontal="center" vertical="center" wrapText="1"/>
    </xf>
    <xf numFmtId="164" fontId="13" fillId="7" borderId="0"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0" xfId="0" applyFont="1" applyFill="1" applyAlignment="1">
      <alignment vertical="center" wrapText="1"/>
    </xf>
    <xf numFmtId="1" fontId="12" fillId="0" borderId="0" xfId="0" applyNumberFormat="1" applyFont="1" applyFill="1" applyAlignment="1">
      <alignment vertical="center" wrapText="1"/>
    </xf>
    <xf numFmtId="9" fontId="12" fillId="0" borderId="0" xfId="0" applyNumberFormat="1" applyFont="1" applyFill="1" applyAlignment="1">
      <alignment vertical="center" wrapText="1"/>
    </xf>
    <xf numFmtId="0" fontId="12" fillId="8" borderId="0" xfId="0" applyFont="1" applyFill="1" applyAlignment="1">
      <alignment vertical="center" wrapText="1"/>
    </xf>
    <xf numFmtId="0" fontId="16" fillId="0" borderId="2" xfId="0" applyFont="1" applyBorder="1" applyAlignment="1">
      <alignment horizontal="justify" vertical="center" wrapText="1"/>
    </xf>
    <xf numFmtId="9" fontId="16" fillId="0" borderId="10" xfId="0" applyNumberFormat="1" applyFont="1" applyBorder="1" applyAlignment="1">
      <alignment horizontal="center" vertical="center" wrapText="1"/>
    </xf>
    <xf numFmtId="165" fontId="16" fillId="0" borderId="10" xfId="0" applyNumberFormat="1" applyFont="1" applyBorder="1" applyAlignment="1">
      <alignment horizontal="center" vertical="center" wrapText="1"/>
    </xf>
    <xf numFmtId="1" fontId="16" fillId="0" borderId="0" xfId="1" applyNumberFormat="1" applyFont="1" applyAlignment="1">
      <alignment wrapText="1"/>
    </xf>
    <xf numFmtId="166" fontId="16" fillId="0" borderId="0" xfId="0" applyNumberFormat="1" applyFont="1" applyAlignment="1">
      <alignment wrapText="1"/>
    </xf>
    <xf numFmtId="9" fontId="16" fillId="0" borderId="0" xfId="0" applyNumberFormat="1" applyFont="1" applyAlignment="1">
      <alignment wrapText="1"/>
    </xf>
    <xf numFmtId="9" fontId="16" fillId="0" borderId="2" xfId="0" applyNumberFormat="1" applyFont="1" applyBorder="1" applyAlignment="1">
      <alignment horizontal="center" vertical="center" wrapText="1"/>
    </xf>
    <xf numFmtId="0" fontId="16" fillId="0" borderId="2" xfId="0" applyFont="1" applyBorder="1" applyAlignment="1">
      <alignment horizontal="justify" vertical="justify" wrapText="1"/>
    </xf>
    <xf numFmtId="0" fontId="16" fillId="0" borderId="2" xfId="0" applyFont="1" applyBorder="1" applyAlignment="1">
      <alignment horizontal="center" vertical="center" wrapText="1"/>
    </xf>
    <xf numFmtId="0" fontId="16" fillId="10" borderId="2" xfId="0" applyFont="1" applyFill="1" applyBorder="1" applyAlignment="1">
      <alignment horizontal="center" vertical="center" wrapText="1"/>
    </xf>
    <xf numFmtId="9" fontId="16" fillId="0" borderId="13" xfId="0" applyNumberFormat="1" applyFont="1" applyBorder="1" applyAlignment="1">
      <alignment horizontal="center" vertical="center" wrapText="1"/>
    </xf>
    <xf numFmtId="14" fontId="16" fillId="0" borderId="2" xfId="0" applyNumberFormat="1" applyFont="1" applyBorder="1" applyAlignment="1">
      <alignment vertical="center" wrapText="1"/>
    </xf>
    <xf numFmtId="0" fontId="16" fillId="5" borderId="2" xfId="0" applyFont="1" applyFill="1" applyBorder="1" applyAlignment="1">
      <alignment horizontal="center" vertical="center" wrapText="1"/>
    </xf>
    <xf numFmtId="0" fontId="20" fillId="15" borderId="2" xfId="0" applyFont="1" applyFill="1" applyBorder="1" applyAlignment="1">
      <alignment horizontal="center" vertical="center"/>
    </xf>
    <xf numFmtId="9" fontId="13" fillId="12" borderId="2" xfId="0" applyNumberFormat="1" applyFont="1" applyFill="1" applyBorder="1" applyAlignment="1">
      <alignment horizontal="center" wrapText="1"/>
    </xf>
    <xf numFmtId="165" fontId="16" fillId="0" borderId="0" xfId="0" applyNumberFormat="1" applyFont="1" applyAlignment="1">
      <alignment wrapText="1"/>
    </xf>
    <xf numFmtId="0" fontId="16" fillId="0" borderId="0" xfId="0" applyFont="1" applyAlignment="1">
      <alignment horizontal="center" vertical="center" wrapText="1"/>
    </xf>
    <xf numFmtId="0" fontId="16" fillId="0" borderId="2" xfId="0" applyFont="1" applyBorder="1" applyAlignment="1">
      <alignment horizontal="justify" vertical="top" wrapText="1"/>
    </xf>
    <xf numFmtId="0" fontId="8" fillId="13"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15" fontId="8" fillId="9" borderId="2" xfId="0" applyNumberFormat="1" applyFont="1" applyFill="1" applyBorder="1" applyAlignment="1">
      <alignment horizontal="center" vertical="center" wrapText="1"/>
    </xf>
    <xf numFmtId="0" fontId="8" fillId="11"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6" fillId="7" borderId="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7" borderId="2" xfId="0" applyFont="1" applyFill="1" applyBorder="1" applyAlignment="1">
      <alignment horizontal="justify" vertical="center" wrapText="1"/>
    </xf>
    <xf numFmtId="9" fontId="16" fillId="0" borderId="10" xfId="0" applyNumberFormat="1" applyFont="1" applyBorder="1" applyAlignment="1">
      <alignment horizontal="center" vertical="center" wrapText="1"/>
    </xf>
    <xf numFmtId="9" fontId="16" fillId="0" borderId="13" xfId="0" applyNumberFormat="1" applyFont="1" applyBorder="1" applyAlignment="1">
      <alignment horizontal="center" vertical="center" wrapText="1"/>
    </xf>
    <xf numFmtId="9" fontId="7" fillId="7" borderId="2" xfId="0" applyNumberFormat="1" applyFont="1" applyFill="1" applyBorder="1" applyAlignment="1">
      <alignment horizontal="center" vertical="center"/>
    </xf>
    <xf numFmtId="9" fontId="7" fillId="7" borderId="13" xfId="1" applyFont="1" applyFill="1" applyBorder="1" applyAlignment="1">
      <alignment horizontal="center" vertical="center"/>
    </xf>
    <xf numFmtId="9" fontId="7" fillId="7" borderId="2" xfId="1" applyFont="1" applyFill="1" applyBorder="1" applyAlignment="1">
      <alignment horizontal="center" vertical="center"/>
    </xf>
    <xf numFmtId="9" fontId="7" fillId="0" borderId="2" xfId="1" applyFont="1" applyBorder="1" applyAlignment="1">
      <alignment horizontal="center" vertical="center"/>
    </xf>
    <xf numFmtId="14" fontId="7" fillId="0" borderId="2" xfId="0" applyNumberFormat="1" applyFont="1" applyFill="1" applyBorder="1" applyAlignment="1">
      <alignment horizontal="center" vertical="center"/>
    </xf>
    <xf numFmtId="9" fontId="7" fillId="0" borderId="10"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9" fontId="16" fillId="0" borderId="10"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16" fontId="0" fillId="0" borderId="0" xfId="0" applyNumberFormat="1"/>
    <xf numFmtId="9" fontId="0" fillId="0" borderId="2" xfId="0" applyNumberFormat="1" applyBorder="1" applyAlignment="1">
      <alignment horizontal="center" vertical="center"/>
    </xf>
    <xf numFmtId="9" fontId="7" fillId="0" borderId="2" xfId="1" applyNumberFormat="1" applyFont="1" applyBorder="1" applyAlignment="1">
      <alignment horizontal="center" vertical="center"/>
    </xf>
    <xf numFmtId="9" fontId="0" fillId="0" borderId="2" xfId="1" applyFont="1" applyBorder="1" applyAlignment="1">
      <alignment horizontal="center"/>
    </xf>
    <xf numFmtId="0" fontId="12" fillId="2" borderId="15" xfId="0" applyFont="1" applyFill="1" applyBorder="1" applyAlignment="1">
      <alignment horizontal="center" vertical="center" wrapText="1"/>
    </xf>
    <xf numFmtId="9" fontId="7" fillId="0" borderId="2" xfId="1" applyFont="1" applyBorder="1" applyAlignment="1">
      <alignment horizontal="center" vertical="center"/>
    </xf>
    <xf numFmtId="0" fontId="7" fillId="0" borderId="2" xfId="0" applyFont="1" applyBorder="1" applyAlignment="1">
      <alignment horizontal="justify" vertical="center" wrapText="1"/>
    </xf>
    <xf numFmtId="0" fontId="7" fillId="7" borderId="2" xfId="0" applyFont="1" applyFill="1" applyBorder="1" applyAlignment="1">
      <alignment horizontal="justify" vertical="center" wrapText="1"/>
    </xf>
    <xf numFmtId="0" fontId="14"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2" xfId="0" applyFont="1" applyFill="1" applyBorder="1" applyAlignment="1">
      <alignment horizontal="justify"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justify" vertical="center" wrapText="1"/>
    </xf>
    <xf numFmtId="9" fontId="7" fillId="7" borderId="2" xfId="1" applyFont="1" applyFill="1" applyBorder="1" applyAlignment="1">
      <alignment horizontal="center" vertical="center"/>
    </xf>
    <xf numFmtId="14" fontId="0" fillId="0" borderId="2" xfId="0" applyNumberFormat="1" applyBorder="1" applyAlignment="1">
      <alignment horizontal="center"/>
    </xf>
    <xf numFmtId="14" fontId="0" fillId="0" borderId="2" xfId="0" applyNumberFormat="1" applyFont="1" applyBorder="1" applyAlignment="1">
      <alignment horizontal="center" vertical="center"/>
    </xf>
    <xf numFmtId="0" fontId="0" fillId="7" borderId="2" xfId="0" applyFont="1" applyFill="1" applyBorder="1" applyAlignment="1">
      <alignment vertical="center" wrapText="1"/>
    </xf>
    <xf numFmtId="0" fontId="7" fillId="0" borderId="2" xfId="0" applyFont="1" applyBorder="1" applyAlignment="1">
      <alignment horizontal="justify" vertical="center" wrapText="1"/>
    </xf>
    <xf numFmtId="9" fontId="7" fillId="0" borderId="2" xfId="1" applyFont="1" applyBorder="1" applyAlignment="1">
      <alignment horizontal="center" vertical="center"/>
    </xf>
    <xf numFmtId="0" fontId="7" fillId="7" borderId="2" xfId="0" applyFont="1" applyFill="1" applyBorder="1" applyAlignment="1">
      <alignment horizontal="justify" vertical="center" wrapText="1"/>
    </xf>
    <xf numFmtId="14" fontId="14" fillId="7" borderId="2" xfId="0" applyNumberFormat="1" applyFont="1" applyFill="1" applyBorder="1" applyAlignment="1">
      <alignment horizontal="center" vertical="center" wrapText="1"/>
    </xf>
    <xf numFmtId="0" fontId="16" fillId="0" borderId="2" xfId="0" applyFont="1" applyBorder="1" applyAlignment="1">
      <alignment horizontal="center" vertical="center"/>
    </xf>
    <xf numFmtId="9" fontId="7" fillId="0" borderId="2" xfId="1" applyFont="1" applyBorder="1" applyAlignment="1">
      <alignment horizontal="center" vertical="center"/>
    </xf>
    <xf numFmtId="0" fontId="7" fillId="0" borderId="2" xfId="0" applyFont="1" applyBorder="1" applyAlignment="1">
      <alignment horizontal="justify" vertical="center" wrapText="1"/>
    </xf>
    <xf numFmtId="0" fontId="7" fillId="7" borderId="2" xfId="0" applyFont="1" applyFill="1" applyBorder="1" applyAlignment="1">
      <alignment horizontal="center" vertical="center" wrapText="1"/>
    </xf>
    <xf numFmtId="9" fontId="7" fillId="7" borderId="2" xfId="1" applyFont="1" applyFill="1" applyBorder="1" applyAlignment="1">
      <alignment horizontal="center" vertical="center"/>
    </xf>
    <xf numFmtId="0" fontId="7" fillId="7" borderId="2" xfId="0" applyFont="1" applyFill="1" applyBorder="1" applyAlignment="1">
      <alignment horizontal="justify" vertical="center" wrapText="1"/>
    </xf>
    <xf numFmtId="9" fontId="7" fillId="7" borderId="13" xfId="1" applyFont="1" applyFill="1" applyBorder="1" applyAlignment="1">
      <alignment horizontal="justify" vertical="center" wrapText="1"/>
    </xf>
    <xf numFmtId="14" fontId="16" fillId="0" borderId="2" xfId="0" applyNumberFormat="1" applyFont="1" applyBorder="1" applyAlignment="1">
      <alignment horizontal="center" vertical="center" wrapText="1"/>
    </xf>
    <xf numFmtId="9" fontId="7" fillId="0" borderId="2" xfId="1" applyFont="1" applyBorder="1" applyAlignment="1">
      <alignment horizontal="center" vertical="center"/>
    </xf>
    <xf numFmtId="9" fontId="7" fillId="7" borderId="2" xfId="1" applyFont="1" applyFill="1" applyBorder="1" applyAlignment="1">
      <alignment horizontal="center" vertical="center"/>
    </xf>
    <xf numFmtId="14" fontId="7" fillId="7" borderId="13" xfId="0" applyNumberFormat="1" applyFont="1" applyFill="1" applyBorder="1" applyAlignment="1">
      <alignment horizontal="center" vertical="center" wrapText="1"/>
    </xf>
    <xf numFmtId="0" fontId="14" fillId="0" borderId="2" xfId="0" applyFont="1" applyBorder="1" applyAlignment="1">
      <alignment horizontal="justify" vertical="center" wrapText="1"/>
    </xf>
    <xf numFmtId="0" fontId="0" fillId="7" borderId="2" xfId="0" applyFont="1" applyFill="1" applyBorder="1" applyAlignment="1">
      <alignment horizontal="left" vertical="center" wrapText="1"/>
    </xf>
    <xf numFmtId="0" fontId="14" fillId="7" borderId="2" xfId="0" applyFont="1" applyFill="1" applyBorder="1" applyAlignment="1">
      <alignment horizontal="justify" vertical="center" wrapText="1"/>
    </xf>
    <xf numFmtId="0" fontId="16" fillId="0" borderId="5" xfId="0" applyFont="1" applyBorder="1" applyAlignment="1">
      <alignment horizontal="left" vertical="center" wrapText="1"/>
    </xf>
    <xf numFmtId="0" fontId="16" fillId="0" borderId="2" xfId="0" applyFont="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9" fillId="6" borderId="2" xfId="0" applyFont="1" applyFill="1" applyBorder="1" applyAlignment="1">
      <alignment horizontal="center" wrapText="1"/>
    </xf>
    <xf numFmtId="0" fontId="16" fillId="0" borderId="1" xfId="0" applyFont="1" applyBorder="1" applyAlignment="1">
      <alignment horizontal="center" wrapText="1"/>
    </xf>
    <xf numFmtId="0" fontId="12" fillId="2" borderId="2" xfId="0" applyFont="1" applyFill="1" applyBorder="1" applyAlignment="1">
      <alignment horizontal="center" vertical="center" wrapText="1"/>
    </xf>
    <xf numFmtId="164" fontId="13" fillId="7" borderId="3" xfId="0" applyNumberFormat="1" applyFont="1" applyFill="1" applyBorder="1" applyAlignment="1">
      <alignment horizontal="center" vertical="center" wrapText="1"/>
    </xf>
    <xf numFmtId="164" fontId="13" fillId="7" borderId="4" xfId="0" applyNumberFormat="1" applyFont="1" applyFill="1" applyBorder="1" applyAlignment="1">
      <alignment horizontal="center" vertical="center" wrapText="1"/>
    </xf>
    <xf numFmtId="164" fontId="13" fillId="7" borderId="5"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14" fontId="16" fillId="0" borderId="2"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9" fontId="16" fillId="7" borderId="11" xfId="0" applyNumberFormat="1" applyFont="1" applyFill="1" applyBorder="1" applyAlignment="1">
      <alignment horizontal="center" vertical="center" wrapText="1"/>
    </xf>
    <xf numFmtId="9" fontId="16" fillId="7" borderId="12"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0" fontId="16" fillId="9" borderId="13"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9" fontId="16" fillId="0" borderId="13" xfId="0" applyNumberFormat="1" applyFont="1" applyFill="1" applyBorder="1" applyAlignment="1">
      <alignment horizontal="center" vertical="center" wrapText="1"/>
    </xf>
    <xf numFmtId="9" fontId="16" fillId="0" borderId="12"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4" borderId="2" xfId="0" applyFont="1" applyFill="1" applyBorder="1" applyAlignment="1">
      <alignment horizontal="center" vertical="center" wrapText="1"/>
    </xf>
    <xf numFmtId="9" fontId="16" fillId="0" borderId="12" xfId="0" applyNumberFormat="1" applyFont="1" applyBorder="1" applyAlignment="1">
      <alignment horizontal="center" vertical="center" wrapText="1"/>
    </xf>
    <xf numFmtId="0" fontId="16" fillId="0" borderId="2" xfId="0" applyFont="1" applyBorder="1" applyAlignment="1">
      <alignment horizontal="center" vertical="center"/>
    </xf>
    <xf numFmtId="9" fontId="16" fillId="0" borderId="13" xfId="0" applyNumberFormat="1" applyFont="1" applyBorder="1" applyAlignment="1">
      <alignment horizontal="center" vertical="center" wrapText="1"/>
    </xf>
    <xf numFmtId="0" fontId="16" fillId="0" borderId="13" xfId="0" applyFont="1" applyBorder="1" applyAlignment="1">
      <alignment horizontal="center" vertical="center"/>
    </xf>
    <xf numFmtId="14" fontId="16" fillId="0" borderId="13" xfId="0" applyNumberFormat="1" applyFont="1" applyBorder="1" applyAlignment="1">
      <alignment horizontal="center" vertical="center" wrapText="1"/>
    </xf>
    <xf numFmtId="14" fontId="16" fillId="0" borderId="12" xfId="0" applyNumberFormat="1" applyFont="1" applyBorder="1" applyAlignment="1">
      <alignment horizontal="center" vertical="center" wrapText="1"/>
    </xf>
    <xf numFmtId="9" fontId="7" fillId="0" borderId="13" xfId="1" applyNumberFormat="1" applyFont="1" applyBorder="1" applyAlignment="1">
      <alignment horizontal="center" vertical="center"/>
    </xf>
    <xf numFmtId="9" fontId="7" fillId="0" borderId="12" xfId="1" applyNumberFormat="1" applyFont="1" applyBorder="1" applyAlignment="1">
      <alignment horizontal="center" vertical="center"/>
    </xf>
    <xf numFmtId="9" fontId="7" fillId="0" borderId="2" xfId="1" applyNumberFormat="1" applyFont="1" applyBorder="1" applyAlignment="1">
      <alignment horizontal="center" vertical="center"/>
    </xf>
    <xf numFmtId="9" fontId="7" fillId="0" borderId="10" xfId="1" applyNumberFormat="1" applyFont="1" applyBorder="1" applyAlignment="1">
      <alignment horizontal="center" vertical="center"/>
    </xf>
    <xf numFmtId="9" fontId="7" fillId="0" borderId="2" xfId="1" applyFont="1" applyBorder="1" applyAlignment="1">
      <alignment horizontal="center" vertical="center"/>
    </xf>
    <xf numFmtId="9" fontId="7" fillId="0" borderId="12" xfId="1" applyFont="1" applyBorder="1" applyAlignment="1">
      <alignment horizontal="center" vertical="center"/>
    </xf>
    <xf numFmtId="9" fontId="7" fillId="0" borderId="10" xfId="1" applyFont="1" applyBorder="1" applyAlignment="1">
      <alignment horizontal="center" vertical="center"/>
    </xf>
    <xf numFmtId="0" fontId="7"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0" fillId="6"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13"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justify"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0" xfId="0" applyFont="1" applyFill="1" applyBorder="1" applyAlignment="1">
      <alignment horizontal="justify" vertical="center" wrapText="1"/>
    </xf>
    <xf numFmtId="9" fontId="0" fillId="0" borderId="13" xfId="0" applyNumberFormat="1" applyBorder="1" applyAlignment="1">
      <alignment horizontal="center" vertical="center"/>
    </xf>
    <xf numFmtId="9" fontId="0" fillId="0" borderId="10" xfId="0" applyNumberFormat="1" applyBorder="1" applyAlignment="1">
      <alignment horizontal="center" vertical="center"/>
    </xf>
    <xf numFmtId="9" fontId="7" fillId="0" borderId="13" xfId="1" applyFont="1" applyBorder="1" applyAlignment="1">
      <alignment horizontal="center" vertical="center"/>
    </xf>
    <xf numFmtId="14" fontId="7" fillId="7" borderId="13" xfId="0" applyNumberFormat="1" applyFont="1" applyFill="1" applyBorder="1" applyAlignment="1">
      <alignment horizontal="center" vertical="center" wrapText="1"/>
    </xf>
    <xf numFmtId="14" fontId="7" fillId="7" borderId="10"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0" fillId="0" borderId="2" xfId="0" applyBorder="1" applyAlignment="1">
      <alignment horizontal="center" vertical="center" wrapText="1"/>
    </xf>
    <xf numFmtId="0" fontId="21" fillId="0" borderId="2" xfId="0" applyFont="1" applyBorder="1" applyAlignment="1">
      <alignment horizontal="center" vertical="center" wrapText="1"/>
    </xf>
    <xf numFmtId="0" fontId="10" fillId="6" borderId="17"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7" fillId="7" borderId="2" xfId="0" applyFont="1" applyFill="1" applyBorder="1" applyAlignment="1">
      <alignment horizontal="center" vertical="center" wrapText="1"/>
    </xf>
    <xf numFmtId="9" fontId="7" fillId="7" borderId="2" xfId="1" applyFont="1" applyFill="1" applyBorder="1" applyAlignment="1">
      <alignment horizontal="center" vertical="center"/>
    </xf>
    <xf numFmtId="9" fontId="0" fillId="0" borderId="18" xfId="0" applyNumberFormat="1" applyBorder="1" applyAlignment="1">
      <alignment horizontal="center" vertical="center"/>
    </xf>
    <xf numFmtId="9" fontId="0" fillId="0" borderId="19" xfId="0" applyNumberFormat="1" applyBorder="1" applyAlignment="1">
      <alignment horizontal="center" vertical="center"/>
    </xf>
    <xf numFmtId="9" fontId="0" fillId="0" borderId="13" xfId="1" applyFont="1" applyBorder="1" applyAlignment="1">
      <alignment horizontal="center" vertical="center"/>
    </xf>
    <xf numFmtId="9" fontId="0" fillId="0" borderId="12" xfId="1" applyFont="1" applyBorder="1" applyAlignment="1">
      <alignment horizontal="center" vertical="center"/>
    </xf>
    <xf numFmtId="9" fontId="0" fillId="0" borderId="10" xfId="1" applyFont="1" applyBorder="1" applyAlignment="1">
      <alignment horizontal="center" vertical="center"/>
    </xf>
    <xf numFmtId="0" fontId="7" fillId="7" borderId="2" xfId="0" applyFont="1" applyFill="1" applyBorder="1" applyAlignment="1">
      <alignment horizontal="left" vertical="center" wrapText="1"/>
    </xf>
    <xf numFmtId="9" fontId="7" fillId="7" borderId="13" xfId="0" applyNumberFormat="1" applyFont="1" applyFill="1" applyBorder="1" applyAlignment="1">
      <alignment horizontal="center" vertical="center"/>
    </xf>
    <xf numFmtId="9" fontId="7" fillId="7" borderId="12" xfId="0" applyNumberFormat="1" applyFont="1" applyFill="1" applyBorder="1" applyAlignment="1">
      <alignment horizontal="center" vertical="center"/>
    </xf>
    <xf numFmtId="9" fontId="7" fillId="7" borderId="10" xfId="0" applyNumberFormat="1" applyFont="1" applyFill="1" applyBorder="1" applyAlignment="1">
      <alignment horizontal="center" vertical="center"/>
    </xf>
    <xf numFmtId="9" fontId="7" fillId="0" borderId="13" xfId="0" applyNumberFormat="1" applyFont="1" applyBorder="1" applyAlignment="1">
      <alignment horizontal="center" vertical="center"/>
    </xf>
    <xf numFmtId="9" fontId="7" fillId="0" borderId="12" xfId="0" applyNumberFormat="1" applyFont="1" applyBorder="1" applyAlignment="1">
      <alignment horizontal="center" vertical="center"/>
    </xf>
    <xf numFmtId="9" fontId="7" fillId="0" borderId="10" xfId="0" applyNumberFormat="1" applyFont="1" applyBorder="1" applyAlignment="1">
      <alignment horizontal="center" vertical="center"/>
    </xf>
    <xf numFmtId="9" fontId="7" fillId="0" borderId="13" xfId="0"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9" fontId="7" fillId="0" borderId="10" xfId="0" applyNumberFormat="1" applyFont="1" applyFill="1" applyBorder="1" applyAlignment="1">
      <alignment horizontal="center" vertical="center"/>
    </xf>
    <xf numFmtId="0" fontId="8" fillId="7" borderId="13"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7" fillId="7" borderId="13" xfId="0" applyFont="1" applyFill="1" applyBorder="1" applyAlignment="1">
      <alignment horizontal="justify" vertical="center" wrapText="1"/>
    </xf>
    <xf numFmtId="0" fontId="7" fillId="7" borderId="12" xfId="0" applyFont="1" applyFill="1" applyBorder="1" applyAlignment="1">
      <alignment horizontal="justify" vertical="center" wrapText="1"/>
    </xf>
    <xf numFmtId="0" fontId="7" fillId="7" borderId="10" xfId="0" applyFont="1" applyFill="1" applyBorder="1" applyAlignment="1">
      <alignment horizontal="justify" vertical="center" wrapText="1"/>
    </xf>
    <xf numFmtId="0" fontId="7" fillId="7" borderId="13"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14" fontId="14" fillId="7" borderId="13" xfId="0" applyNumberFormat="1" applyFont="1" applyFill="1" applyBorder="1" applyAlignment="1">
      <alignment horizontal="center" vertical="center"/>
    </xf>
    <xf numFmtId="14" fontId="14" fillId="7" borderId="10" xfId="0" applyNumberFormat="1" applyFont="1" applyFill="1" applyBorder="1" applyAlignment="1">
      <alignment horizontal="center" vertical="center"/>
    </xf>
    <xf numFmtId="0" fontId="7" fillId="7" borderId="13"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2" xfId="0" applyFont="1" applyFill="1" applyBorder="1" applyAlignment="1">
      <alignment horizontal="justify" vertical="center" wrapText="1"/>
    </xf>
    <xf numFmtId="0" fontId="7" fillId="0" borderId="13" xfId="0" applyFont="1" applyFill="1" applyBorder="1" applyAlignment="1">
      <alignment horizontal="justify" vertical="center"/>
    </xf>
    <xf numFmtId="0" fontId="7" fillId="0" borderId="12" xfId="0" applyFont="1" applyFill="1" applyBorder="1" applyAlignment="1">
      <alignment horizontal="justify" vertical="center"/>
    </xf>
    <xf numFmtId="0" fontId="7" fillId="0" borderId="10" xfId="0" applyFont="1" applyFill="1" applyBorder="1" applyAlignment="1">
      <alignment horizontal="justify" vertical="center"/>
    </xf>
    <xf numFmtId="0" fontId="11"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1" fillId="2"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9" fontId="7" fillId="7" borderId="2" xfId="1" applyFont="1" applyFill="1" applyBorder="1" applyAlignment="1">
      <alignment horizontal="center" vertical="center" wrapText="1"/>
    </xf>
    <xf numFmtId="9" fontId="7" fillId="7" borderId="13" xfId="1" applyFont="1" applyFill="1" applyBorder="1" applyAlignment="1">
      <alignment horizontal="center" vertical="center"/>
    </xf>
    <xf numFmtId="9" fontId="7" fillId="7" borderId="12" xfId="1" applyFont="1" applyFill="1" applyBorder="1" applyAlignment="1">
      <alignment horizontal="center" vertical="center"/>
    </xf>
    <xf numFmtId="9" fontId="7" fillId="7" borderId="10" xfId="1" applyFont="1" applyFill="1" applyBorder="1" applyAlignment="1">
      <alignment horizontal="center" vertical="center"/>
    </xf>
    <xf numFmtId="0" fontId="7" fillId="7" borderId="13" xfId="0" applyFont="1" applyFill="1" applyBorder="1" applyAlignment="1">
      <alignment horizontal="center" vertical="center"/>
    </xf>
    <xf numFmtId="0" fontId="7" fillId="7" borderId="10" xfId="0" applyFont="1" applyFill="1" applyBorder="1" applyAlignment="1">
      <alignment horizontal="center" vertical="center"/>
    </xf>
    <xf numFmtId="9" fontId="7" fillId="7" borderId="13" xfId="1" applyFont="1" applyFill="1" applyBorder="1" applyAlignment="1">
      <alignment horizontal="justify" vertical="center" wrapText="1"/>
    </xf>
    <xf numFmtId="9" fontId="7" fillId="7" borderId="12" xfId="1" applyFont="1" applyFill="1" applyBorder="1" applyAlignment="1">
      <alignment horizontal="justify" vertical="center" wrapText="1"/>
    </xf>
    <xf numFmtId="9" fontId="7" fillId="7" borderId="10" xfId="1" applyFont="1" applyFill="1" applyBorder="1" applyAlignment="1">
      <alignment horizontal="justify" vertical="center" wrapText="1"/>
    </xf>
    <xf numFmtId="14" fontId="7" fillId="7" borderId="13" xfId="0" applyNumberFormat="1" applyFont="1" applyFill="1" applyBorder="1" applyAlignment="1">
      <alignment horizontal="center" vertical="center"/>
    </xf>
    <xf numFmtId="14" fontId="7" fillId="7" borderId="10" xfId="0" applyNumberFormat="1" applyFont="1" applyFill="1" applyBorder="1" applyAlignment="1">
      <alignment horizontal="center" vertical="center"/>
    </xf>
    <xf numFmtId="14" fontId="14" fillId="7" borderId="13" xfId="0" applyNumberFormat="1" applyFont="1" applyFill="1" applyBorder="1" applyAlignment="1">
      <alignment horizontal="center" vertical="center" wrapText="1"/>
    </xf>
  </cellXfs>
  <cellStyles count="7">
    <cellStyle name="Millares [0] 2" xfId="3" xr:uid="{00000000-0005-0000-0000-000001000000}"/>
    <cellStyle name="Millares [0] 2 2" xfId="4" xr:uid="{00000000-0005-0000-0000-000002000000}"/>
    <cellStyle name="Millares [0] 2 2 2" xfId="6" xr:uid="{D9F4A12F-D79F-4DA2-96B6-1D6963FF1E22}"/>
    <cellStyle name="Millares [0] 2 3" xfId="5" xr:uid="{0ECA99F0-0AA2-4CB2-AF54-311FE892B0CD}"/>
    <cellStyle name="Normal" xfId="0" builtinId="0"/>
    <cellStyle name="Normal 2 2" xfId="2" xr:uid="{00000000-0005-0000-0000-000004000000}"/>
    <cellStyle name="Porcentaje" xfId="1" builtinId="5"/>
  </cellStyles>
  <dxfs count="285">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FF0000"/>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8C412C"/>
      <color rgb="FF1592A3"/>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hacon/Oficina/PIGD/Auto.%20Participaci&#243;n%20ciudadana/Autodiagn&#243;stico%20R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hacon/Oficina/PIGD/Auto.%20Planeaci&#243;n/Copia%20de%204-seguimientoevaluaciondesempe&#241;oFON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Estrategia de Implementación"/>
      <sheetName val="Listas"/>
    </sheetNames>
    <sheetDataSet>
      <sheetData sheetId="0" refreshError="1"/>
      <sheetData sheetId="1" refreshError="1"/>
      <sheetData sheetId="2" refreshError="1"/>
      <sheetData sheetId="3" refreshError="1"/>
      <sheetData sheetId="4" refreshError="1"/>
      <sheetData sheetId="5">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36"/>
  <sheetViews>
    <sheetView topLeftCell="A25" zoomScale="55" zoomScaleNormal="55" workbookViewId="0">
      <selection activeCell="P26" sqref="P26"/>
    </sheetView>
  </sheetViews>
  <sheetFormatPr baseColWidth="10" defaultColWidth="10.85546875" defaultRowHeight="15" x14ac:dyDescent="0.2"/>
  <cols>
    <col min="1" max="1" width="20.140625" style="75" customWidth="1"/>
    <col min="2" max="3" width="31.42578125" style="75" customWidth="1"/>
    <col min="4" max="4" width="31.42578125" style="105" customWidth="1"/>
    <col min="5" max="5" width="37" style="75" customWidth="1"/>
    <col min="6" max="6" width="10.85546875" style="75"/>
    <col min="7" max="7" width="17" style="75" bestFit="1" customWidth="1"/>
    <col min="8" max="8" width="11.5703125" style="75" bestFit="1" customWidth="1"/>
    <col min="9" max="9" width="15.42578125" style="75" bestFit="1" customWidth="1"/>
    <col min="10" max="10" width="21.5703125" style="75" bestFit="1" customWidth="1"/>
    <col min="11" max="11" width="18.5703125" style="75" customWidth="1"/>
    <col min="12" max="12" width="12" style="75" customWidth="1"/>
    <col min="13" max="13" width="18.42578125" style="75" customWidth="1"/>
    <col min="14" max="14" width="11.5703125" style="75" customWidth="1"/>
    <col min="15" max="16384" width="10.85546875" style="75"/>
  </cols>
  <sheetData>
    <row r="1" spans="1:164" ht="35.25" customHeight="1" x14ac:dyDescent="0.2">
      <c r="A1" s="71" t="s">
        <v>26</v>
      </c>
      <c r="B1" s="169" t="s">
        <v>329</v>
      </c>
      <c r="C1" s="170"/>
      <c r="D1" s="171"/>
      <c r="E1" s="72"/>
      <c r="F1" s="72"/>
      <c r="G1" s="73"/>
      <c r="H1" s="72"/>
      <c r="I1" s="73"/>
      <c r="J1" s="72"/>
      <c r="K1" s="73"/>
      <c r="L1" s="72"/>
      <c r="M1" s="74"/>
    </row>
    <row r="2" spans="1:164" ht="35.25" customHeight="1" x14ac:dyDescent="0.2">
      <c r="A2" s="71" t="s">
        <v>27</v>
      </c>
      <c r="B2" s="175" t="s">
        <v>340</v>
      </c>
      <c r="C2" s="176"/>
      <c r="D2" s="177"/>
      <c r="E2" s="72"/>
      <c r="F2" s="72"/>
      <c r="G2" s="73"/>
      <c r="H2" s="72"/>
      <c r="I2" s="73"/>
      <c r="J2" s="72"/>
      <c r="K2" s="73"/>
      <c r="L2" s="72"/>
      <c r="M2" s="74"/>
    </row>
    <row r="3" spans="1:164" ht="35.25" customHeight="1" x14ac:dyDescent="0.2">
      <c r="A3" s="71" t="s">
        <v>341</v>
      </c>
      <c r="B3" s="175" t="s">
        <v>342</v>
      </c>
      <c r="C3" s="176"/>
      <c r="D3" s="177"/>
      <c r="E3" s="72"/>
      <c r="F3" s="72"/>
      <c r="G3" s="73"/>
      <c r="H3" s="72"/>
      <c r="I3" s="73"/>
      <c r="J3" s="72"/>
      <c r="K3" s="73"/>
      <c r="L3" s="72"/>
      <c r="M3" s="74"/>
    </row>
    <row r="4" spans="1:164" ht="15.75" x14ac:dyDescent="0.2">
      <c r="A4" s="76"/>
      <c r="B4" s="77"/>
      <c r="C4" s="77"/>
      <c r="D4" s="77"/>
      <c r="F4" s="72"/>
      <c r="G4" s="73"/>
      <c r="H4" s="72"/>
      <c r="I4" s="73"/>
      <c r="J4" s="73"/>
      <c r="K4" s="73"/>
      <c r="L4" s="72"/>
      <c r="M4" s="74"/>
    </row>
    <row r="5" spans="1:164" ht="15" customHeight="1" x14ac:dyDescent="0.25">
      <c r="A5" s="172" t="s">
        <v>28</v>
      </c>
      <c r="B5" s="172"/>
      <c r="C5" s="172"/>
      <c r="D5" s="172"/>
      <c r="E5" s="172"/>
      <c r="F5" s="172"/>
      <c r="G5" s="172"/>
      <c r="H5" s="172"/>
      <c r="I5" s="172"/>
      <c r="J5" s="172"/>
      <c r="K5" s="172"/>
      <c r="L5" s="172"/>
      <c r="M5" s="172"/>
    </row>
    <row r="6" spans="1:164" x14ac:dyDescent="0.2">
      <c r="A6" s="173"/>
      <c r="B6" s="173"/>
      <c r="C6" s="173"/>
      <c r="D6" s="173"/>
      <c r="E6" s="173"/>
      <c r="F6" s="173"/>
      <c r="G6" s="173"/>
      <c r="H6" s="173"/>
      <c r="I6" s="173"/>
      <c r="J6" s="173"/>
      <c r="K6" s="173"/>
      <c r="L6" s="173"/>
      <c r="M6" s="173"/>
    </row>
    <row r="7" spans="1:164" ht="45" customHeight="1" x14ac:dyDescent="0.2">
      <c r="A7" s="78" t="s">
        <v>29</v>
      </c>
      <c r="B7" s="174" t="s">
        <v>30</v>
      </c>
      <c r="C7" s="174"/>
      <c r="D7" s="174"/>
      <c r="E7" s="174"/>
      <c r="F7" s="174"/>
      <c r="G7" s="174"/>
      <c r="H7" s="174"/>
      <c r="I7" s="174"/>
      <c r="J7" s="174"/>
      <c r="K7" s="174"/>
      <c r="L7" s="174"/>
      <c r="M7" s="174"/>
    </row>
    <row r="8" spans="1:164" ht="45" customHeight="1" thickBot="1" x14ac:dyDescent="0.25">
      <c r="A8" s="79"/>
      <c r="B8" s="178" t="s">
        <v>54</v>
      </c>
      <c r="C8" s="178"/>
      <c r="D8" s="178"/>
      <c r="E8" s="178"/>
      <c r="F8" s="178"/>
      <c r="G8" s="178"/>
      <c r="H8" s="178"/>
      <c r="I8" s="178"/>
      <c r="J8" s="178"/>
      <c r="K8" s="178"/>
      <c r="L8" s="178"/>
      <c r="M8" s="178"/>
    </row>
    <row r="9" spans="1:164" ht="90.75" customHeight="1" thickBot="1" x14ac:dyDescent="0.25">
      <c r="A9" s="80" t="s">
        <v>31</v>
      </c>
      <c r="B9" s="167" t="s">
        <v>299</v>
      </c>
      <c r="C9" s="168"/>
      <c r="D9" s="168"/>
      <c r="E9" s="168"/>
      <c r="F9" s="168"/>
      <c r="G9" s="168"/>
      <c r="H9" s="168"/>
      <c r="I9" s="168"/>
      <c r="J9" s="168"/>
      <c r="K9" s="168"/>
      <c r="L9" s="168"/>
      <c r="M9" s="168"/>
    </row>
    <row r="10" spans="1:164" ht="45" customHeight="1" thickBot="1" x14ac:dyDescent="0.25">
      <c r="A10" s="80" t="s">
        <v>32</v>
      </c>
      <c r="B10" s="167" t="s">
        <v>68</v>
      </c>
      <c r="C10" s="168"/>
      <c r="D10" s="168"/>
      <c r="E10" s="168"/>
      <c r="F10" s="168"/>
      <c r="G10" s="168"/>
      <c r="H10" s="168"/>
      <c r="I10" s="168"/>
      <c r="J10" s="168"/>
      <c r="K10" s="168"/>
      <c r="L10" s="168"/>
      <c r="M10" s="168"/>
    </row>
    <row r="11" spans="1:164" ht="45" customHeight="1" thickBot="1" x14ac:dyDescent="0.25">
      <c r="A11" s="80" t="s">
        <v>33</v>
      </c>
      <c r="B11" s="167" t="s">
        <v>300</v>
      </c>
      <c r="C11" s="168"/>
      <c r="D11" s="168"/>
      <c r="E11" s="168"/>
      <c r="F11" s="168"/>
      <c r="G11" s="168"/>
      <c r="H11" s="168"/>
      <c r="I11" s="168"/>
      <c r="J11" s="168"/>
      <c r="K11" s="168"/>
      <c r="L11" s="168"/>
      <c r="M11" s="168"/>
    </row>
    <row r="12" spans="1:164" ht="92.25" customHeight="1" thickBot="1" x14ac:dyDescent="0.25">
      <c r="A12" s="80" t="s">
        <v>34</v>
      </c>
      <c r="B12" s="167" t="s">
        <v>66</v>
      </c>
      <c r="C12" s="168"/>
      <c r="D12" s="168"/>
      <c r="E12" s="168"/>
      <c r="F12" s="168"/>
      <c r="G12" s="168"/>
      <c r="H12" s="168"/>
      <c r="I12" s="168"/>
      <c r="J12" s="168"/>
      <c r="K12" s="168"/>
      <c r="L12" s="168"/>
      <c r="M12" s="168"/>
    </row>
    <row r="13" spans="1:164" ht="15.75" thickBot="1" x14ac:dyDescent="0.25">
      <c r="A13" s="181"/>
      <c r="B13" s="182"/>
      <c r="C13" s="182"/>
      <c r="D13" s="182"/>
      <c r="E13" s="182"/>
      <c r="F13" s="182"/>
      <c r="G13" s="182"/>
      <c r="H13" s="182"/>
      <c r="I13" s="182"/>
      <c r="J13" s="182"/>
      <c r="K13" s="182"/>
      <c r="L13" s="182"/>
      <c r="M13" s="182"/>
    </row>
    <row r="14" spans="1:164" s="88" customFormat="1" ht="55.5" customHeight="1" thickBot="1" x14ac:dyDescent="0.3">
      <c r="A14" s="81" t="s">
        <v>35</v>
      </c>
      <c r="B14" s="81" t="s">
        <v>36</v>
      </c>
      <c r="C14" s="82" t="s">
        <v>301</v>
      </c>
      <c r="D14" s="81" t="s">
        <v>55</v>
      </c>
      <c r="E14" s="83" t="s">
        <v>37</v>
      </c>
      <c r="F14" s="84" t="s">
        <v>38</v>
      </c>
      <c r="G14" s="136" t="s">
        <v>9</v>
      </c>
      <c r="H14" s="84" t="s">
        <v>39</v>
      </c>
      <c r="I14" s="84" t="s">
        <v>40</v>
      </c>
      <c r="J14" s="80" t="s">
        <v>41</v>
      </c>
      <c r="K14" s="84" t="s">
        <v>42</v>
      </c>
      <c r="L14" s="83" t="s">
        <v>43</v>
      </c>
      <c r="M14" s="84" t="s">
        <v>44</v>
      </c>
      <c r="N14" s="85"/>
      <c r="O14" s="86"/>
      <c r="P14" s="87"/>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row>
    <row r="15" spans="1:164" ht="60" x14ac:dyDescent="0.2">
      <c r="A15" s="185" t="s">
        <v>67</v>
      </c>
      <c r="B15" s="185" t="s">
        <v>71</v>
      </c>
      <c r="C15" s="192" t="s">
        <v>23</v>
      </c>
      <c r="D15" s="97" t="s">
        <v>23</v>
      </c>
      <c r="E15" s="89" t="s">
        <v>52</v>
      </c>
      <c r="F15" s="188">
        <v>0.15</v>
      </c>
      <c r="G15" s="131">
        <f>+'Talento Humano'!C35</f>
        <v>0</v>
      </c>
      <c r="H15" s="91">
        <f>$F$15/2</f>
        <v>7.4999999999999997E-2</v>
      </c>
      <c r="I15" s="90">
        <f>G15*H15/F15</f>
        <v>0</v>
      </c>
      <c r="J15" s="183">
        <f>SUM(I15:I16)</f>
        <v>0</v>
      </c>
      <c r="K15" s="187" t="s">
        <v>23</v>
      </c>
      <c r="L15" s="179">
        <v>43525</v>
      </c>
      <c r="M15" s="180">
        <v>43830</v>
      </c>
      <c r="O15" s="92"/>
      <c r="P15" s="93"/>
    </row>
    <row r="16" spans="1:164" ht="87" customHeight="1" x14ac:dyDescent="0.2">
      <c r="A16" s="186"/>
      <c r="B16" s="193"/>
      <c r="C16" s="192"/>
      <c r="D16" s="97" t="s">
        <v>24</v>
      </c>
      <c r="E16" s="89" t="s">
        <v>302</v>
      </c>
      <c r="F16" s="189"/>
      <c r="G16" s="130">
        <f>+'Talento Humano'!C35</f>
        <v>0</v>
      </c>
      <c r="H16" s="91">
        <f>$F$15/2</f>
        <v>7.4999999999999997E-2</v>
      </c>
      <c r="I16" s="91">
        <f>G16*H16/F15</f>
        <v>0</v>
      </c>
      <c r="J16" s="184"/>
      <c r="K16" s="201"/>
      <c r="L16" s="179"/>
      <c r="M16" s="179"/>
      <c r="N16" s="94"/>
      <c r="O16" s="92"/>
      <c r="P16" s="93"/>
    </row>
    <row r="17" spans="1:14" ht="90" customHeight="1" x14ac:dyDescent="0.2">
      <c r="A17" s="186"/>
      <c r="B17" s="193"/>
      <c r="C17" s="190" t="s">
        <v>45</v>
      </c>
      <c r="D17" s="97" t="s">
        <v>11</v>
      </c>
      <c r="E17" s="89" t="s">
        <v>303</v>
      </c>
      <c r="F17" s="202">
        <v>0.15</v>
      </c>
      <c r="G17" s="131">
        <f>+'Direccionam Estratégico y Plane'!C15</f>
        <v>0.25</v>
      </c>
      <c r="H17" s="91">
        <f>$F$17/2</f>
        <v>7.4999999999999997E-2</v>
      </c>
      <c r="I17" s="90">
        <f>G17*H17/F17</f>
        <v>0.125</v>
      </c>
      <c r="J17" s="116">
        <f>SUM(I20)</f>
        <v>4.4642857142857147E-4</v>
      </c>
      <c r="K17" s="203" t="s">
        <v>62</v>
      </c>
      <c r="L17" s="205">
        <v>43525</v>
      </c>
      <c r="M17" s="180">
        <v>43830</v>
      </c>
    </row>
    <row r="18" spans="1:14" ht="77.25" customHeight="1" x14ac:dyDescent="0.2">
      <c r="A18" s="186"/>
      <c r="B18" s="193"/>
      <c r="C18" s="191"/>
      <c r="D18" s="97" t="s">
        <v>13</v>
      </c>
      <c r="E18" s="106" t="s">
        <v>53</v>
      </c>
      <c r="F18" s="188"/>
      <c r="G18" s="130">
        <f>+'Direccionam Estratégico y Plane'!C15</f>
        <v>0.25</v>
      </c>
      <c r="H18" s="91">
        <f>$F$17/2</f>
        <v>7.4999999999999997E-2</v>
      </c>
      <c r="I18" s="90">
        <f>G18*H18/F17</f>
        <v>0.125</v>
      </c>
      <c r="J18" s="116">
        <v>0</v>
      </c>
      <c r="K18" s="194"/>
      <c r="L18" s="180"/>
      <c r="M18" s="179"/>
    </row>
    <row r="19" spans="1:14" ht="69.75" customHeight="1" x14ac:dyDescent="0.2">
      <c r="A19" s="186"/>
      <c r="B19" s="193"/>
      <c r="C19" s="198" t="s">
        <v>51</v>
      </c>
      <c r="D19" s="97" t="s">
        <v>14</v>
      </c>
      <c r="E19" s="96" t="s">
        <v>304</v>
      </c>
      <c r="F19" s="200">
        <v>0.15</v>
      </c>
      <c r="G19" s="90">
        <f>+'Gestión Valores para Resultados'!C45</f>
        <v>3.1250000000000002E-3</v>
      </c>
      <c r="H19" s="122">
        <f>$F$19/7</f>
        <v>2.1428571428571429E-2</v>
      </c>
      <c r="I19" s="90">
        <f>G19*H19/F19</f>
        <v>4.4642857142857147E-4</v>
      </c>
      <c r="J19" s="195">
        <f>SUM(I19:I26)</f>
        <v>3.1250000000000006E-3</v>
      </c>
      <c r="K19" s="97" t="s">
        <v>49</v>
      </c>
      <c r="L19" s="204">
        <v>43525</v>
      </c>
      <c r="M19" s="204">
        <v>43830</v>
      </c>
    </row>
    <row r="20" spans="1:14" ht="100.5" customHeight="1" x14ac:dyDescent="0.2">
      <c r="A20" s="186"/>
      <c r="B20" s="193"/>
      <c r="C20" s="198"/>
      <c r="D20" s="97" t="s">
        <v>15</v>
      </c>
      <c r="E20" s="89" t="s">
        <v>305</v>
      </c>
      <c r="F20" s="200"/>
      <c r="G20" s="130">
        <f>+'Gestión Valores para Resultados'!C45</f>
        <v>3.1250000000000002E-3</v>
      </c>
      <c r="H20" s="122">
        <f>$F$19/7</f>
        <v>2.1428571428571429E-2</v>
      </c>
      <c r="I20" s="121">
        <f>G20*H20/F19</f>
        <v>4.4642857142857147E-4</v>
      </c>
      <c r="J20" s="196"/>
      <c r="K20" s="97" t="s">
        <v>64</v>
      </c>
      <c r="L20" s="205"/>
      <c r="M20" s="205"/>
    </row>
    <row r="21" spans="1:14" ht="80.25" customHeight="1" x14ac:dyDescent="0.2">
      <c r="A21" s="186"/>
      <c r="B21" s="193"/>
      <c r="C21" s="198"/>
      <c r="D21" s="97" t="s">
        <v>16</v>
      </c>
      <c r="E21" s="89" t="s">
        <v>306</v>
      </c>
      <c r="F21" s="200"/>
      <c r="G21" s="130">
        <f>+'Gestión Valores para Resultados'!C45</f>
        <v>3.1250000000000002E-3</v>
      </c>
      <c r="H21" s="122">
        <f>$F$19/7</f>
        <v>2.1428571428571429E-2</v>
      </c>
      <c r="I21" s="90">
        <f>G21*H21/F19</f>
        <v>4.4642857142857147E-4</v>
      </c>
      <c r="J21" s="196"/>
      <c r="K21" s="97" t="s">
        <v>63</v>
      </c>
      <c r="L21" s="205"/>
      <c r="M21" s="205"/>
    </row>
    <row r="22" spans="1:14" ht="90" x14ac:dyDescent="0.2">
      <c r="A22" s="186"/>
      <c r="B22" s="193"/>
      <c r="C22" s="198"/>
      <c r="D22" s="97" t="s">
        <v>17</v>
      </c>
      <c r="E22" s="96" t="s">
        <v>307</v>
      </c>
      <c r="F22" s="200"/>
      <c r="G22" s="130">
        <f>+'Gestión Valores para Resultados'!C45</f>
        <v>3.1250000000000002E-3</v>
      </c>
      <c r="H22" s="122">
        <f>$F$19/7</f>
        <v>2.1428571428571429E-2</v>
      </c>
      <c r="I22" s="90">
        <f>G22*H22/F19</f>
        <v>4.4642857142857147E-4</v>
      </c>
      <c r="J22" s="196"/>
      <c r="K22" s="97" t="s">
        <v>48</v>
      </c>
      <c r="L22" s="205"/>
      <c r="M22" s="205"/>
    </row>
    <row r="23" spans="1:14" ht="150" x14ac:dyDescent="0.2">
      <c r="A23" s="186"/>
      <c r="B23" s="193"/>
      <c r="C23" s="198"/>
      <c r="D23" s="97" t="s">
        <v>18</v>
      </c>
      <c r="E23" s="96" t="s">
        <v>308</v>
      </c>
      <c r="F23" s="200"/>
      <c r="G23" s="130">
        <f>+'Gestión Valores para Resultados'!C45</f>
        <v>3.1250000000000002E-3</v>
      </c>
      <c r="H23" s="122">
        <f>$F$19/7</f>
        <v>2.1428571428571429E-2</v>
      </c>
      <c r="I23" s="90">
        <f>G23*H23/F19</f>
        <v>4.4642857142857147E-4</v>
      </c>
      <c r="J23" s="196"/>
      <c r="K23" s="97" t="s">
        <v>61</v>
      </c>
      <c r="L23" s="205"/>
      <c r="M23" s="205"/>
    </row>
    <row r="24" spans="1:14" ht="45.75" customHeight="1" x14ac:dyDescent="0.2">
      <c r="A24" s="186"/>
      <c r="B24" s="193"/>
      <c r="C24" s="198"/>
      <c r="D24" s="97" t="s">
        <v>69</v>
      </c>
      <c r="E24" s="96"/>
      <c r="F24" s="200"/>
      <c r="G24" s="90"/>
      <c r="H24" s="122"/>
      <c r="I24" s="90"/>
      <c r="J24" s="196"/>
      <c r="K24" s="97"/>
      <c r="L24" s="205"/>
      <c r="M24" s="205"/>
    </row>
    <row r="25" spans="1:14" ht="65.25" customHeight="1" x14ac:dyDescent="0.2">
      <c r="A25" s="186"/>
      <c r="B25" s="193"/>
      <c r="C25" s="198"/>
      <c r="D25" s="97" t="s">
        <v>19</v>
      </c>
      <c r="E25" s="106" t="s">
        <v>56</v>
      </c>
      <c r="F25" s="200"/>
      <c r="G25" s="130">
        <f>+'Gestión Valores para Resultados'!C45</f>
        <v>3.1250000000000002E-3</v>
      </c>
      <c r="H25" s="122">
        <f>$F$19/7</f>
        <v>2.1428571428571429E-2</v>
      </c>
      <c r="I25" s="90">
        <f>G25*H25/F19</f>
        <v>4.4642857142857147E-4</v>
      </c>
      <c r="J25" s="196"/>
      <c r="K25" s="153" t="s">
        <v>62</v>
      </c>
      <c r="L25" s="205"/>
      <c r="M25" s="205"/>
    </row>
    <row r="26" spans="1:14" ht="120" x14ac:dyDescent="0.2">
      <c r="A26" s="186"/>
      <c r="B26" s="193"/>
      <c r="C26" s="198"/>
      <c r="D26" s="97" t="s">
        <v>20</v>
      </c>
      <c r="E26" s="89" t="s">
        <v>309</v>
      </c>
      <c r="F26" s="188"/>
      <c r="G26" s="130">
        <f>+'Gestión Valores para Resultados'!C45</f>
        <v>3.1250000000000002E-3</v>
      </c>
      <c r="H26" s="122">
        <f>$F$19/7</f>
        <v>2.1428571428571429E-2</v>
      </c>
      <c r="I26" s="90">
        <f>G26*H26/F19</f>
        <v>4.4642857142857147E-4</v>
      </c>
      <c r="J26" s="197"/>
      <c r="K26" s="97" t="s">
        <v>60</v>
      </c>
      <c r="L26" s="180"/>
      <c r="M26" s="180"/>
    </row>
    <row r="27" spans="1:14" ht="90" x14ac:dyDescent="0.2">
      <c r="A27" s="186"/>
      <c r="B27" s="193"/>
      <c r="C27" s="98" t="s">
        <v>46</v>
      </c>
      <c r="D27" s="97" t="s">
        <v>12</v>
      </c>
      <c r="E27" s="89" t="s">
        <v>310</v>
      </c>
      <c r="F27" s="95">
        <v>0.15</v>
      </c>
      <c r="G27" s="90">
        <f>+'Evaluación de Resultados'!C14</f>
        <v>0</v>
      </c>
      <c r="H27" s="99">
        <f>F27</f>
        <v>0.15</v>
      </c>
      <c r="I27" s="90">
        <f>G27*H27/F27</f>
        <v>0</v>
      </c>
      <c r="J27" s="115">
        <f>SUM(I27)</f>
        <v>0</v>
      </c>
      <c r="K27" s="97" t="s">
        <v>62</v>
      </c>
      <c r="L27" s="100">
        <v>43525</v>
      </c>
      <c r="M27" s="160">
        <v>43830</v>
      </c>
      <c r="N27" s="94"/>
    </row>
    <row r="28" spans="1:14" ht="90" x14ac:dyDescent="0.2">
      <c r="A28" s="186"/>
      <c r="B28" s="193"/>
      <c r="C28" s="199" t="s">
        <v>47</v>
      </c>
      <c r="D28" s="97" t="s">
        <v>21</v>
      </c>
      <c r="E28" s="96" t="s">
        <v>57</v>
      </c>
      <c r="F28" s="202">
        <v>0.2</v>
      </c>
      <c r="G28" s="90">
        <f>+'Información y Comunicación'!C36</f>
        <v>0</v>
      </c>
      <c r="H28" s="99">
        <f>$F$28/2</f>
        <v>0.1</v>
      </c>
      <c r="I28" s="90">
        <f>G28*H28/F28</f>
        <v>0</v>
      </c>
      <c r="J28" s="195">
        <f>SUM(I28:I29)</f>
        <v>0</v>
      </c>
      <c r="K28" s="97" t="s">
        <v>48</v>
      </c>
      <c r="L28" s="204">
        <v>43525</v>
      </c>
      <c r="M28" s="204">
        <v>43830</v>
      </c>
      <c r="N28" s="94"/>
    </row>
    <row r="29" spans="1:14" ht="89.25" customHeight="1" x14ac:dyDescent="0.2">
      <c r="A29" s="186"/>
      <c r="B29" s="193"/>
      <c r="C29" s="199"/>
      <c r="D29" s="97" t="s">
        <v>22</v>
      </c>
      <c r="E29" s="89" t="s">
        <v>311</v>
      </c>
      <c r="F29" s="188"/>
      <c r="G29" s="90">
        <f>+'Información y Comunicación'!C36</f>
        <v>0</v>
      </c>
      <c r="H29" s="99">
        <f>$F$28/2</f>
        <v>0.1</v>
      </c>
      <c r="I29" s="90">
        <f>G29*H29/F28</f>
        <v>0</v>
      </c>
      <c r="J29" s="197"/>
      <c r="K29" s="97" t="s">
        <v>65</v>
      </c>
      <c r="L29" s="180"/>
      <c r="M29" s="180"/>
      <c r="N29" s="94"/>
    </row>
    <row r="30" spans="1:14" ht="101.25" customHeight="1" x14ac:dyDescent="0.2">
      <c r="A30" s="186"/>
      <c r="B30" s="193"/>
      <c r="C30" s="101" t="s">
        <v>25</v>
      </c>
      <c r="D30" s="97" t="s">
        <v>25</v>
      </c>
      <c r="E30" s="89" t="s">
        <v>312</v>
      </c>
      <c r="F30" s="95">
        <v>0.1</v>
      </c>
      <c r="G30" s="90">
        <f>+'Gestión del Conocimiento e Inn.'!C13</f>
        <v>0</v>
      </c>
      <c r="H30" s="99">
        <f>F30</f>
        <v>0.1</v>
      </c>
      <c r="I30" s="90">
        <f>G30*H30/F30</f>
        <v>0</v>
      </c>
      <c r="J30" s="115">
        <f>SUM(I30)</f>
        <v>0</v>
      </c>
      <c r="K30" s="97" t="s">
        <v>62</v>
      </c>
      <c r="L30" s="100">
        <v>43525</v>
      </c>
      <c r="M30" s="160">
        <v>43830</v>
      </c>
      <c r="N30" s="94"/>
    </row>
    <row r="31" spans="1:14" ht="75" x14ac:dyDescent="0.2">
      <c r="A31" s="187"/>
      <c r="B31" s="194"/>
      <c r="C31" s="102" t="s">
        <v>10</v>
      </c>
      <c r="D31" s="97" t="s">
        <v>10</v>
      </c>
      <c r="E31" s="96" t="s">
        <v>58</v>
      </c>
      <c r="F31" s="95">
        <v>0.1</v>
      </c>
      <c r="G31" s="90">
        <f>+'Control Interno'!C15</f>
        <v>0</v>
      </c>
      <c r="H31" s="95">
        <f>F31</f>
        <v>0.1</v>
      </c>
      <c r="I31" s="90">
        <f>G31*H31/F31</f>
        <v>0</v>
      </c>
      <c r="J31" s="115">
        <f>SUM(I31)</f>
        <v>0</v>
      </c>
      <c r="K31" s="97" t="s">
        <v>60</v>
      </c>
      <c r="L31" s="160">
        <v>43525</v>
      </c>
      <c r="M31" s="160">
        <v>43830</v>
      </c>
    </row>
    <row r="32" spans="1:14" ht="15.75" x14ac:dyDescent="0.25">
      <c r="J32" s="103">
        <f>SUMPRODUCT($F15:$F31,$J15:$J31)</f>
        <v>5.3571428571428585E-4</v>
      </c>
    </row>
    <row r="33" spans="9:9" x14ac:dyDescent="0.2">
      <c r="I33" s="104"/>
    </row>
    <row r="34" spans="9:9" x14ac:dyDescent="0.2">
      <c r="I34" s="104"/>
    </row>
    <row r="35" spans="9:9" x14ac:dyDescent="0.2">
      <c r="I35" s="104"/>
    </row>
    <row r="36" spans="9:9" x14ac:dyDescent="0.2">
      <c r="I36" s="104"/>
    </row>
  </sheetData>
  <mergeCells count="35">
    <mergeCell ref="F17:F18"/>
    <mergeCell ref="K17:K18"/>
    <mergeCell ref="M28:M29"/>
    <mergeCell ref="L17:L18"/>
    <mergeCell ref="L19:L26"/>
    <mergeCell ref="L28:L29"/>
    <mergeCell ref="J28:J29"/>
    <mergeCell ref="M19:M26"/>
    <mergeCell ref="L15:L16"/>
    <mergeCell ref="M15:M16"/>
    <mergeCell ref="A13:M13"/>
    <mergeCell ref="J15:J16"/>
    <mergeCell ref="A15:A31"/>
    <mergeCell ref="F15:F16"/>
    <mergeCell ref="C17:C18"/>
    <mergeCell ref="C15:C16"/>
    <mergeCell ref="B15:B31"/>
    <mergeCell ref="J19:J26"/>
    <mergeCell ref="C19:C26"/>
    <mergeCell ref="C28:C29"/>
    <mergeCell ref="F19:F26"/>
    <mergeCell ref="K15:K16"/>
    <mergeCell ref="M17:M18"/>
    <mergeCell ref="F28:F29"/>
    <mergeCell ref="B12:M12"/>
    <mergeCell ref="B1:D1"/>
    <mergeCell ref="A5:M5"/>
    <mergeCell ref="A6:M6"/>
    <mergeCell ref="B7:M7"/>
    <mergeCell ref="B3:D3"/>
    <mergeCell ref="B2:D2"/>
    <mergeCell ref="B8:M8"/>
    <mergeCell ref="B9:M9"/>
    <mergeCell ref="B10:M10"/>
    <mergeCell ref="B11:M11"/>
  </mergeCells>
  <conditionalFormatting sqref="J15 J27:J28 J17 J30:J31">
    <cfRule type="cellIs" dxfId="284" priority="18" operator="between">
      <formula>0.15</formula>
      <formula>0.2</formula>
    </cfRule>
    <cfRule type="cellIs" dxfId="283" priority="19" operator="lessThan">
      <formula>0.15</formula>
    </cfRule>
    <cfRule type="cellIs" dxfId="282" priority="20" operator="greaterThan">
      <formula>0.2</formula>
    </cfRule>
    <cfRule type="containsText" dxfId="281" priority="21" operator="containsText" text="0%">
      <formula>NOT(ISERROR(SEARCH("0%",J15)))</formula>
    </cfRule>
  </conditionalFormatting>
  <conditionalFormatting sqref="J27:J28 J15:J17 J30:J31">
    <cfRule type="cellIs" dxfId="280" priority="15" operator="between">
      <formula>0.6</formula>
      <formula>0.8</formula>
    </cfRule>
    <cfRule type="cellIs" dxfId="279" priority="16" operator="lessThan">
      <formula>0.6</formula>
    </cfRule>
    <cfRule type="cellIs" dxfId="278" priority="17" operator="greaterThan">
      <formula>0.8</formula>
    </cfRule>
  </conditionalFormatting>
  <conditionalFormatting sqref="J19">
    <cfRule type="cellIs" dxfId="277" priority="11" operator="between">
      <formula>0.15</formula>
      <formula>0.2</formula>
    </cfRule>
    <cfRule type="cellIs" dxfId="276" priority="12" operator="lessThan">
      <formula>0.15</formula>
    </cfRule>
    <cfRule type="cellIs" dxfId="275" priority="13" operator="greaterThan">
      <formula>0.2</formula>
    </cfRule>
    <cfRule type="containsText" dxfId="274" priority="14" operator="containsText" text="0%">
      <formula>NOT(ISERROR(SEARCH("0%",J19)))</formula>
    </cfRule>
  </conditionalFormatting>
  <conditionalFormatting sqref="J19">
    <cfRule type="cellIs" dxfId="273" priority="8" operator="between">
      <formula>0.6</formula>
      <formula>0.8</formula>
    </cfRule>
    <cfRule type="cellIs" dxfId="272" priority="9" operator="lessThan">
      <formula>0.6</formula>
    </cfRule>
    <cfRule type="cellIs" dxfId="271" priority="10" operator="greaterThan">
      <formula>0.8</formula>
    </cfRule>
  </conditionalFormatting>
  <conditionalFormatting sqref="J18">
    <cfRule type="cellIs" dxfId="270" priority="4" operator="between">
      <formula>0.15</formula>
      <formula>0.2</formula>
    </cfRule>
    <cfRule type="cellIs" dxfId="269" priority="5" operator="lessThan">
      <formula>0.15</formula>
    </cfRule>
    <cfRule type="cellIs" dxfId="268" priority="6" operator="greaterThan">
      <formula>0.2</formula>
    </cfRule>
    <cfRule type="containsText" dxfId="267" priority="7" operator="containsText" text="0%">
      <formula>NOT(ISERROR(SEARCH("0%",J18)))</formula>
    </cfRule>
  </conditionalFormatting>
  <conditionalFormatting sqref="J18">
    <cfRule type="cellIs" dxfId="266" priority="1" operator="between">
      <formula>0.6</formula>
      <formula>0.8</formula>
    </cfRule>
    <cfRule type="cellIs" dxfId="265" priority="2" operator="lessThan">
      <formula>0.6</formula>
    </cfRule>
    <cfRule type="cellIs" dxfId="264" priority="3" operator="greaterThan">
      <formula>0.8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P35"/>
  <sheetViews>
    <sheetView topLeftCell="D33" zoomScale="70" zoomScaleNormal="70" workbookViewId="0">
      <selection activeCell="G20" sqref="G20"/>
    </sheetView>
  </sheetViews>
  <sheetFormatPr baseColWidth="10" defaultRowHeight="15" x14ac:dyDescent="0.25"/>
  <cols>
    <col min="1" max="1" width="27.7109375" customWidth="1"/>
    <col min="2" max="2" width="44.42578125" customWidth="1"/>
    <col min="3" max="3" width="17.85546875" customWidth="1"/>
    <col min="4" max="4" width="48.7109375" customWidth="1"/>
    <col min="5" max="5" width="24.42578125" customWidth="1"/>
    <col min="6" max="6" width="26.28515625" customWidth="1"/>
    <col min="7" max="7" width="52.140625" customWidth="1"/>
    <col min="8" max="8" width="15.85546875" customWidth="1"/>
    <col min="9" max="9" width="19.28515625" customWidth="1"/>
    <col min="10" max="10" width="36.42578125" customWidth="1"/>
    <col min="11" max="11" width="17.5703125" customWidth="1"/>
    <col min="12" max="12" width="18.42578125" bestFit="1" customWidth="1"/>
    <col min="13" max="13" width="17.85546875" customWidth="1"/>
  </cols>
  <sheetData>
    <row r="1" spans="1:16" s="19" customFormat="1" ht="39.75" customHeight="1" x14ac:dyDescent="0.2">
      <c r="A1" s="216" t="s">
        <v>28</v>
      </c>
      <c r="B1" s="216"/>
      <c r="C1" s="216"/>
      <c r="D1" s="216"/>
      <c r="E1" s="216"/>
      <c r="F1" s="216"/>
      <c r="G1" s="216"/>
      <c r="H1" s="216"/>
      <c r="I1" s="216"/>
      <c r="J1" s="216"/>
      <c r="K1" s="216"/>
      <c r="L1" s="216"/>
      <c r="M1" s="216"/>
      <c r="N1" s="216"/>
    </row>
    <row r="2" spans="1:16" s="19" customFormat="1" ht="45" customHeight="1" x14ac:dyDescent="0.2">
      <c r="A2" s="22" t="s">
        <v>29</v>
      </c>
      <c r="B2" s="214" t="s">
        <v>30</v>
      </c>
      <c r="C2" s="214"/>
      <c r="D2" s="214"/>
      <c r="E2" s="214"/>
      <c r="F2" s="214"/>
      <c r="G2" s="214"/>
      <c r="H2" s="214"/>
      <c r="I2" s="214"/>
      <c r="J2" s="214"/>
      <c r="K2" s="214"/>
      <c r="L2" s="214"/>
      <c r="M2" s="214"/>
      <c r="N2" s="214"/>
    </row>
    <row r="3" spans="1:16" s="19" customFormat="1" ht="45" customHeight="1" thickBot="1" x14ac:dyDescent="0.25">
      <c r="A3" s="23"/>
      <c r="B3" s="215" t="s">
        <v>54</v>
      </c>
      <c r="C3" s="215"/>
      <c r="D3" s="215"/>
      <c r="E3" s="215"/>
      <c r="F3" s="215"/>
      <c r="G3" s="215"/>
      <c r="H3" s="215"/>
      <c r="I3" s="215"/>
      <c r="J3" s="215"/>
      <c r="K3" s="215"/>
      <c r="L3" s="215"/>
      <c r="M3" s="215"/>
      <c r="N3" s="215"/>
    </row>
    <row r="4" spans="1:16" s="20" customFormat="1" ht="93" customHeight="1" thickBot="1" x14ac:dyDescent="0.3">
      <c r="A4" s="24" t="s">
        <v>31</v>
      </c>
      <c r="B4" s="213" t="s">
        <v>299</v>
      </c>
      <c r="C4" s="213"/>
      <c r="D4" s="213"/>
      <c r="E4" s="213"/>
      <c r="F4" s="213"/>
      <c r="G4" s="213"/>
      <c r="H4" s="213"/>
      <c r="I4" s="213"/>
      <c r="J4" s="213"/>
      <c r="K4" s="213"/>
      <c r="L4" s="213"/>
      <c r="M4" s="213"/>
      <c r="N4" s="213"/>
    </row>
    <row r="5" spans="1:16" s="20" customFormat="1" ht="45" customHeight="1" thickBot="1" x14ac:dyDescent="0.3">
      <c r="A5" s="24" t="s">
        <v>32</v>
      </c>
      <c r="B5" s="213" t="s">
        <v>68</v>
      </c>
      <c r="C5" s="213"/>
      <c r="D5" s="213"/>
      <c r="E5" s="213"/>
      <c r="F5" s="213"/>
      <c r="G5" s="213"/>
      <c r="H5" s="213"/>
      <c r="I5" s="213"/>
      <c r="J5" s="213"/>
      <c r="K5" s="213"/>
      <c r="L5" s="213"/>
      <c r="M5" s="213"/>
      <c r="N5" s="213"/>
    </row>
    <row r="6" spans="1:16" s="20" customFormat="1" ht="45" customHeight="1" thickBot="1" x14ac:dyDescent="0.3">
      <c r="A6" s="24" t="s">
        <v>33</v>
      </c>
      <c r="B6" s="213" t="s">
        <v>285</v>
      </c>
      <c r="C6" s="213"/>
      <c r="D6" s="213"/>
      <c r="E6" s="213"/>
      <c r="F6" s="213"/>
      <c r="G6" s="213"/>
      <c r="H6" s="213"/>
      <c r="I6" s="213"/>
      <c r="J6" s="213"/>
      <c r="K6" s="213"/>
      <c r="L6" s="213"/>
      <c r="M6" s="213"/>
      <c r="N6" s="213"/>
    </row>
    <row r="7" spans="1:16" s="20" customFormat="1" ht="84" customHeight="1" thickBot="1" x14ac:dyDescent="0.3">
      <c r="A7" s="24" t="s">
        <v>34</v>
      </c>
      <c r="B7" s="213" t="s">
        <v>66</v>
      </c>
      <c r="C7" s="213"/>
      <c r="D7" s="213"/>
      <c r="E7" s="213"/>
      <c r="F7" s="213"/>
      <c r="G7" s="213"/>
      <c r="H7" s="213"/>
      <c r="I7" s="213"/>
      <c r="J7" s="213"/>
      <c r="K7" s="213"/>
      <c r="L7" s="213"/>
      <c r="M7" s="213"/>
      <c r="N7" s="213"/>
    </row>
    <row r="8" spans="1:16" s="5" customFormat="1" x14ac:dyDescent="0.25"/>
    <row r="9" spans="1:16" ht="24.75" customHeight="1" x14ac:dyDescent="0.25">
      <c r="A9" s="217" t="s">
        <v>255</v>
      </c>
      <c r="B9" s="217"/>
      <c r="C9" s="217"/>
      <c r="D9" s="217"/>
      <c r="E9" s="217"/>
      <c r="F9" s="217"/>
      <c r="G9" s="217"/>
      <c r="H9" s="217"/>
      <c r="I9" s="217"/>
      <c r="J9" s="217"/>
      <c r="K9" s="217"/>
      <c r="L9" s="217"/>
      <c r="M9" s="217"/>
      <c r="N9" s="217"/>
    </row>
    <row r="10" spans="1:16" ht="59.25" customHeight="1" x14ac:dyDescent="0.25">
      <c r="A10" s="107" t="s">
        <v>100</v>
      </c>
      <c r="B10" s="107" t="s">
        <v>0</v>
      </c>
      <c r="C10" s="107" t="s">
        <v>1</v>
      </c>
      <c r="D10" s="107" t="s">
        <v>2</v>
      </c>
      <c r="E10" s="107" t="s">
        <v>3</v>
      </c>
      <c r="F10" s="107" t="s">
        <v>4</v>
      </c>
      <c r="G10" s="107" t="s">
        <v>70</v>
      </c>
      <c r="H10" s="107" t="s">
        <v>6</v>
      </c>
      <c r="I10" s="107" t="s">
        <v>7</v>
      </c>
      <c r="J10" s="107" t="s">
        <v>50</v>
      </c>
      <c r="K10" s="107" t="s">
        <v>59</v>
      </c>
      <c r="L10" s="107" t="s">
        <v>8</v>
      </c>
      <c r="M10" s="16" t="s">
        <v>9</v>
      </c>
      <c r="N10" s="17" t="s">
        <v>38</v>
      </c>
    </row>
    <row r="11" spans="1:16" ht="45" customHeight="1" x14ac:dyDescent="0.25">
      <c r="A11" s="215" t="s">
        <v>99</v>
      </c>
      <c r="B11" s="213" t="s">
        <v>167</v>
      </c>
      <c r="C11" s="206">
        <f>100%/6</f>
        <v>0.16666666666666666</v>
      </c>
      <c r="D11" s="218" t="s">
        <v>275</v>
      </c>
      <c r="E11" s="223" t="s">
        <v>60</v>
      </c>
      <c r="F11" s="220" t="s">
        <v>23</v>
      </c>
      <c r="G11" s="9" t="s">
        <v>108</v>
      </c>
      <c r="H11" s="10">
        <v>43467</v>
      </c>
      <c r="I11" s="10">
        <v>43495</v>
      </c>
      <c r="J11" s="9" t="s">
        <v>95</v>
      </c>
      <c r="K11" s="11"/>
      <c r="L11" s="11"/>
      <c r="M11" s="133">
        <v>0</v>
      </c>
      <c r="N11" s="126">
        <f>$C$11/11</f>
        <v>1.515151515151515E-2</v>
      </c>
    </row>
    <row r="12" spans="1:16" s="2" customFormat="1" ht="157.5" customHeight="1" x14ac:dyDescent="0.25">
      <c r="A12" s="215"/>
      <c r="B12" s="213"/>
      <c r="C12" s="207"/>
      <c r="D12" s="226"/>
      <c r="E12" s="224"/>
      <c r="F12" s="221"/>
      <c r="G12" s="9" t="s">
        <v>146</v>
      </c>
      <c r="H12" s="10">
        <v>43467</v>
      </c>
      <c r="I12" s="10">
        <v>43495</v>
      </c>
      <c r="J12" s="9" t="s">
        <v>95</v>
      </c>
      <c r="K12" s="11"/>
      <c r="L12" s="11"/>
      <c r="M12" s="133">
        <v>0</v>
      </c>
      <c r="N12" s="161">
        <f>$C$11/11</f>
        <v>1.515151515151515E-2</v>
      </c>
    </row>
    <row r="13" spans="1:16" s="2" customFormat="1" ht="39" customHeight="1" x14ac:dyDescent="0.25">
      <c r="A13" s="215"/>
      <c r="B13" s="213"/>
      <c r="C13" s="207"/>
      <c r="D13" s="226"/>
      <c r="E13" s="224"/>
      <c r="F13" s="221"/>
      <c r="G13" s="9" t="s">
        <v>109</v>
      </c>
      <c r="H13" s="10">
        <v>43467</v>
      </c>
      <c r="I13" s="10">
        <v>43495</v>
      </c>
      <c r="J13" s="9" t="s">
        <v>95</v>
      </c>
      <c r="K13" s="11"/>
      <c r="L13" s="11"/>
      <c r="M13" s="133">
        <v>0</v>
      </c>
      <c r="N13" s="161">
        <f>$C$11/11</f>
        <v>1.515151515151515E-2</v>
      </c>
    </row>
    <row r="14" spans="1:16" s="2" customFormat="1" ht="65.25" customHeight="1" x14ac:dyDescent="0.25">
      <c r="A14" s="215"/>
      <c r="B14" s="213"/>
      <c r="C14" s="207"/>
      <c r="D14" s="226"/>
      <c r="E14" s="224"/>
      <c r="F14" s="221"/>
      <c r="G14" s="9" t="s">
        <v>110</v>
      </c>
      <c r="H14" s="10">
        <v>43467</v>
      </c>
      <c r="I14" s="10">
        <v>43495</v>
      </c>
      <c r="J14" s="9" t="s">
        <v>95</v>
      </c>
      <c r="K14" s="11"/>
      <c r="L14" s="11"/>
      <c r="M14" s="133">
        <v>0</v>
      </c>
      <c r="N14" s="161">
        <f>$C$11/11</f>
        <v>1.515151515151515E-2</v>
      </c>
    </row>
    <row r="15" spans="1:16" s="5" customFormat="1" ht="108" customHeight="1" x14ac:dyDescent="0.25">
      <c r="A15" s="215"/>
      <c r="B15" s="213"/>
      <c r="C15" s="207"/>
      <c r="D15" s="226"/>
      <c r="E15" s="224"/>
      <c r="F15" s="221"/>
      <c r="G15" s="218" t="s">
        <v>403</v>
      </c>
      <c r="H15" s="237" t="s">
        <v>270</v>
      </c>
      <c r="I15" s="237" t="s">
        <v>271</v>
      </c>
      <c r="J15" s="239" t="s">
        <v>404</v>
      </c>
      <c r="K15" s="223"/>
      <c r="L15" s="223"/>
      <c r="M15" s="234">
        <v>0</v>
      </c>
      <c r="N15" s="236">
        <f>$C$11/11</f>
        <v>1.515151515151515E-2</v>
      </c>
      <c r="P15" s="132"/>
    </row>
    <row r="16" spans="1:16" s="5" customFormat="1" ht="48.75" customHeight="1" x14ac:dyDescent="0.25">
      <c r="A16" s="215"/>
      <c r="B16" s="213"/>
      <c r="C16" s="207"/>
      <c r="D16" s="219"/>
      <c r="E16" s="225"/>
      <c r="F16" s="222"/>
      <c r="G16" s="219"/>
      <c r="H16" s="238"/>
      <c r="I16" s="238"/>
      <c r="J16" s="240"/>
      <c r="K16" s="225"/>
      <c r="L16" s="225"/>
      <c r="M16" s="235"/>
      <c r="N16" s="212"/>
    </row>
    <row r="17" spans="1:14" s="2" customFormat="1" ht="58.5" customHeight="1" x14ac:dyDescent="0.25">
      <c r="A17" s="215"/>
      <c r="B17" s="213"/>
      <c r="C17" s="207"/>
      <c r="D17" s="18" t="s">
        <v>276</v>
      </c>
      <c r="E17" s="11" t="s">
        <v>60</v>
      </c>
      <c r="F17" s="11" t="s">
        <v>23</v>
      </c>
      <c r="G17" s="9" t="s">
        <v>112</v>
      </c>
      <c r="H17" s="10">
        <v>43497</v>
      </c>
      <c r="I17" s="13">
        <v>43707</v>
      </c>
      <c r="J17" s="9" t="s">
        <v>111</v>
      </c>
      <c r="K17" s="11"/>
      <c r="L17" s="11"/>
      <c r="M17" s="133">
        <v>0</v>
      </c>
      <c r="N17" s="154">
        <f t="shared" ref="N17:N22" si="0">$C$11/11</f>
        <v>1.515151515151515E-2</v>
      </c>
    </row>
    <row r="18" spans="1:14" s="5" customFormat="1" ht="62.25" customHeight="1" x14ac:dyDescent="0.25">
      <c r="A18" s="215"/>
      <c r="B18" s="213"/>
      <c r="C18" s="207"/>
      <c r="D18" s="218" t="s">
        <v>323</v>
      </c>
      <c r="E18" s="223" t="s">
        <v>60</v>
      </c>
      <c r="F18" s="223" t="s">
        <v>23</v>
      </c>
      <c r="G18" s="18" t="s">
        <v>324</v>
      </c>
      <c r="H18" s="10">
        <v>43648</v>
      </c>
      <c r="I18" s="10">
        <v>43707</v>
      </c>
      <c r="J18" s="18" t="s">
        <v>325</v>
      </c>
      <c r="K18" s="11"/>
      <c r="L18" s="11"/>
      <c r="M18" s="133">
        <v>0</v>
      </c>
      <c r="N18" s="154">
        <f t="shared" si="0"/>
        <v>1.515151515151515E-2</v>
      </c>
    </row>
    <row r="19" spans="1:14" s="5" customFormat="1" ht="36" customHeight="1" x14ac:dyDescent="0.25">
      <c r="A19" s="215"/>
      <c r="B19" s="213"/>
      <c r="C19" s="207"/>
      <c r="D19" s="226"/>
      <c r="E19" s="224"/>
      <c r="F19" s="224"/>
      <c r="G19" s="18" t="s">
        <v>327</v>
      </c>
      <c r="H19" s="10">
        <v>43497</v>
      </c>
      <c r="I19" s="13">
        <v>43767</v>
      </c>
      <c r="J19" s="18" t="s">
        <v>325</v>
      </c>
      <c r="K19" s="11"/>
      <c r="L19" s="11"/>
      <c r="M19" s="133">
        <v>0</v>
      </c>
      <c r="N19" s="154">
        <f t="shared" si="0"/>
        <v>1.515151515151515E-2</v>
      </c>
    </row>
    <row r="20" spans="1:14" s="5" customFormat="1" ht="57" customHeight="1" x14ac:dyDescent="0.25">
      <c r="A20" s="215"/>
      <c r="B20" s="213"/>
      <c r="C20" s="207"/>
      <c r="D20" s="219"/>
      <c r="E20" s="225"/>
      <c r="F20" s="225"/>
      <c r="G20" s="18" t="s">
        <v>326</v>
      </c>
      <c r="H20" s="10">
        <v>43500</v>
      </c>
      <c r="I20" s="10">
        <v>43767</v>
      </c>
      <c r="J20" s="18" t="s">
        <v>325</v>
      </c>
      <c r="K20" s="11"/>
      <c r="L20" s="11"/>
      <c r="M20" s="133">
        <v>0</v>
      </c>
      <c r="N20" s="154">
        <f t="shared" si="0"/>
        <v>1.515151515151515E-2</v>
      </c>
    </row>
    <row r="21" spans="1:14" s="2" customFormat="1" ht="62.25" customHeight="1" x14ac:dyDescent="0.25">
      <c r="A21" s="215"/>
      <c r="B21" s="213"/>
      <c r="C21" s="207"/>
      <c r="D21" s="9" t="s">
        <v>277</v>
      </c>
      <c r="E21" s="11" t="s">
        <v>60</v>
      </c>
      <c r="F21" s="11" t="s">
        <v>113</v>
      </c>
      <c r="G21" s="9" t="s">
        <v>102</v>
      </c>
      <c r="H21" s="10">
        <v>43500</v>
      </c>
      <c r="I21" s="10">
        <v>43553</v>
      </c>
      <c r="J21" s="9" t="s">
        <v>101</v>
      </c>
      <c r="K21" s="11"/>
      <c r="L21" s="11"/>
      <c r="M21" s="133">
        <v>0</v>
      </c>
      <c r="N21" s="126">
        <f t="shared" si="0"/>
        <v>1.515151515151515E-2</v>
      </c>
    </row>
    <row r="22" spans="1:14" s="2" customFormat="1" ht="74.25" customHeight="1" x14ac:dyDescent="0.25">
      <c r="A22" s="215"/>
      <c r="B22" s="213"/>
      <c r="C22" s="207"/>
      <c r="D22" s="9" t="s">
        <v>278</v>
      </c>
      <c r="E22" s="11" t="s">
        <v>60</v>
      </c>
      <c r="F22" s="11" t="s">
        <v>23</v>
      </c>
      <c r="G22" s="9" t="s">
        <v>122</v>
      </c>
      <c r="H22" s="10">
        <v>43500</v>
      </c>
      <c r="I22" s="10">
        <v>43707</v>
      </c>
      <c r="J22" s="9" t="s">
        <v>166</v>
      </c>
      <c r="K22" s="11"/>
      <c r="L22" s="11"/>
      <c r="M22" s="133">
        <v>0</v>
      </c>
      <c r="N22" s="126">
        <f t="shared" si="0"/>
        <v>1.515151515151515E-2</v>
      </c>
    </row>
    <row r="23" spans="1:14" s="2" customFormat="1" ht="81.75" customHeight="1" x14ac:dyDescent="0.25">
      <c r="A23" s="215"/>
      <c r="B23" s="9" t="s">
        <v>125</v>
      </c>
      <c r="C23" s="134">
        <f>100%/6</f>
        <v>0.16666666666666666</v>
      </c>
      <c r="D23" s="9" t="s">
        <v>279</v>
      </c>
      <c r="E23" s="11" t="s">
        <v>60</v>
      </c>
      <c r="F23" s="11" t="s">
        <v>23</v>
      </c>
      <c r="G23" s="9" t="s">
        <v>116</v>
      </c>
      <c r="H23" s="10">
        <v>43556</v>
      </c>
      <c r="I23" s="10">
        <v>43585</v>
      </c>
      <c r="J23" s="9" t="s">
        <v>115</v>
      </c>
      <c r="K23" s="11"/>
      <c r="L23" s="11"/>
      <c r="M23" s="133">
        <v>0</v>
      </c>
      <c r="N23" s="12">
        <f>C23</f>
        <v>0.16666666666666666</v>
      </c>
    </row>
    <row r="24" spans="1:14" s="2" customFormat="1" ht="62.25" customHeight="1" x14ac:dyDescent="0.25">
      <c r="A24" s="215"/>
      <c r="B24" s="231" t="s">
        <v>124</v>
      </c>
      <c r="C24" s="208">
        <f>100%/6</f>
        <v>0.16666666666666666</v>
      </c>
      <c r="D24" s="9" t="s">
        <v>280</v>
      </c>
      <c r="E24" s="11" t="s">
        <v>60</v>
      </c>
      <c r="F24" s="11" t="s">
        <v>23</v>
      </c>
      <c r="G24" s="9" t="s">
        <v>114</v>
      </c>
      <c r="H24" s="13">
        <v>43580</v>
      </c>
      <c r="I24" s="13" t="s">
        <v>363</v>
      </c>
      <c r="J24" s="9" t="s">
        <v>115</v>
      </c>
      <c r="K24" s="11"/>
      <c r="L24" s="11"/>
      <c r="M24" s="133">
        <v>0</v>
      </c>
      <c r="N24" s="12">
        <f>$C$24/3</f>
        <v>5.5555555555555552E-2</v>
      </c>
    </row>
    <row r="25" spans="1:14" s="2" customFormat="1" ht="201.75" customHeight="1" x14ac:dyDescent="0.25">
      <c r="A25" s="215"/>
      <c r="B25" s="232"/>
      <c r="C25" s="208"/>
      <c r="D25" s="9" t="s">
        <v>281</v>
      </c>
      <c r="E25" s="11" t="s">
        <v>144</v>
      </c>
      <c r="F25" s="11" t="s">
        <v>143</v>
      </c>
      <c r="G25" s="9" t="s">
        <v>145</v>
      </c>
      <c r="H25" s="10">
        <v>43556</v>
      </c>
      <c r="I25" s="13">
        <v>43707</v>
      </c>
      <c r="J25" s="9" t="s">
        <v>115</v>
      </c>
      <c r="K25" s="11"/>
      <c r="L25" s="11"/>
      <c r="M25" s="133">
        <v>0</v>
      </c>
      <c r="N25" s="126">
        <f>$C$24/3</f>
        <v>5.5555555555555552E-2</v>
      </c>
    </row>
    <row r="26" spans="1:14" s="2" customFormat="1" ht="81.75" customHeight="1" x14ac:dyDescent="0.25">
      <c r="A26" s="215"/>
      <c r="B26" s="233"/>
      <c r="C26" s="208"/>
      <c r="D26" s="9" t="s">
        <v>282</v>
      </c>
      <c r="E26" s="11" t="s">
        <v>60</v>
      </c>
      <c r="F26" s="11" t="s">
        <v>23</v>
      </c>
      <c r="G26" s="9" t="s">
        <v>168</v>
      </c>
      <c r="H26" s="10">
        <v>43500</v>
      </c>
      <c r="I26" s="10">
        <v>43188</v>
      </c>
      <c r="J26" s="9" t="s">
        <v>123</v>
      </c>
      <c r="K26" s="11"/>
      <c r="L26" s="11"/>
      <c r="M26" s="133">
        <v>0</v>
      </c>
      <c r="N26" s="126">
        <f>$C$24/3</f>
        <v>5.5555555555555552E-2</v>
      </c>
    </row>
    <row r="27" spans="1:14" s="2" customFormat="1" ht="84.75" customHeight="1" x14ac:dyDescent="0.25">
      <c r="A27" s="215"/>
      <c r="B27" s="213" t="s">
        <v>117</v>
      </c>
      <c r="C27" s="206">
        <f>100%/6</f>
        <v>0.16666666666666666</v>
      </c>
      <c r="D27" s="9" t="s">
        <v>283</v>
      </c>
      <c r="E27" s="11" t="s">
        <v>60</v>
      </c>
      <c r="F27" s="11" t="s">
        <v>23</v>
      </c>
      <c r="G27" s="9" t="s">
        <v>118</v>
      </c>
      <c r="H27" s="10">
        <v>43500</v>
      </c>
      <c r="I27" s="10">
        <v>43553</v>
      </c>
      <c r="J27" s="9" t="s">
        <v>164</v>
      </c>
      <c r="K27" s="14"/>
      <c r="L27" s="14"/>
      <c r="M27" s="133">
        <v>0</v>
      </c>
      <c r="N27" s="126">
        <f>$C$27/2</f>
        <v>8.3333333333333329E-2</v>
      </c>
    </row>
    <row r="28" spans="1:14" s="2" customFormat="1" ht="70.5" customHeight="1" x14ac:dyDescent="0.25">
      <c r="A28" s="215"/>
      <c r="B28" s="213"/>
      <c r="C28" s="209"/>
      <c r="D28" s="9" t="s">
        <v>284</v>
      </c>
      <c r="E28" s="11" t="s">
        <v>60</v>
      </c>
      <c r="F28" s="11" t="s">
        <v>23</v>
      </c>
      <c r="G28" s="9" t="s">
        <v>119</v>
      </c>
      <c r="H28" s="10">
        <v>43500</v>
      </c>
      <c r="I28" s="10">
        <v>43798</v>
      </c>
      <c r="J28" s="9" t="s">
        <v>165</v>
      </c>
      <c r="K28" s="14"/>
      <c r="L28" s="14"/>
      <c r="M28" s="133">
        <v>0</v>
      </c>
      <c r="N28" s="126">
        <f>$C$27/2</f>
        <v>8.3333333333333329E-2</v>
      </c>
    </row>
    <row r="29" spans="1:14" ht="75" customHeight="1" x14ac:dyDescent="0.25">
      <c r="A29" s="215" t="s">
        <v>24</v>
      </c>
      <c r="B29" s="227" t="s">
        <v>104</v>
      </c>
      <c r="C29" s="210">
        <f>100%/6</f>
        <v>0.16666666666666666</v>
      </c>
      <c r="D29" s="9" t="s">
        <v>126</v>
      </c>
      <c r="E29" s="11" t="s">
        <v>60</v>
      </c>
      <c r="F29" s="11" t="s">
        <v>23</v>
      </c>
      <c r="G29" s="9" t="s">
        <v>127</v>
      </c>
      <c r="H29" s="10">
        <v>43500</v>
      </c>
      <c r="I29" s="15">
        <v>43798</v>
      </c>
      <c r="J29" s="9" t="s">
        <v>162</v>
      </c>
      <c r="K29" s="11"/>
      <c r="L29" s="11"/>
      <c r="M29" s="133">
        <v>0</v>
      </c>
      <c r="N29" s="126">
        <f>$C$29/3</f>
        <v>5.5555555555555552E-2</v>
      </c>
    </row>
    <row r="30" spans="1:14" s="2" customFormat="1" ht="129" customHeight="1" x14ac:dyDescent="0.25">
      <c r="A30" s="215"/>
      <c r="B30" s="228"/>
      <c r="C30" s="210"/>
      <c r="D30" s="9" t="s">
        <v>128</v>
      </c>
      <c r="E30" s="11" t="s">
        <v>60</v>
      </c>
      <c r="F30" s="11" t="s">
        <v>23</v>
      </c>
      <c r="G30" s="9" t="s">
        <v>129</v>
      </c>
      <c r="H30" s="10">
        <v>43672</v>
      </c>
      <c r="I30" s="15">
        <v>43798</v>
      </c>
      <c r="J30" s="9" t="s">
        <v>161</v>
      </c>
      <c r="K30" s="14"/>
      <c r="L30" s="14"/>
      <c r="M30" s="133">
        <v>0</v>
      </c>
      <c r="N30" s="126">
        <f>$C$29/3</f>
        <v>5.5555555555555552E-2</v>
      </c>
    </row>
    <row r="31" spans="1:14" s="2" customFormat="1" ht="44.25" customHeight="1" x14ac:dyDescent="0.25">
      <c r="A31" s="215"/>
      <c r="B31" s="229"/>
      <c r="C31" s="210"/>
      <c r="D31" s="9" t="s">
        <v>105</v>
      </c>
      <c r="E31" s="11" t="s">
        <v>60</v>
      </c>
      <c r="F31" s="11" t="s">
        <v>23</v>
      </c>
      <c r="G31" s="9" t="s">
        <v>130</v>
      </c>
      <c r="H31" s="15">
        <v>43728</v>
      </c>
      <c r="I31" s="15">
        <v>43798</v>
      </c>
      <c r="J31" s="9" t="s">
        <v>163</v>
      </c>
      <c r="K31" s="14"/>
      <c r="L31" s="14"/>
      <c r="M31" s="133">
        <v>0</v>
      </c>
      <c r="N31" s="126">
        <f>$C$29/3</f>
        <v>5.5555555555555552E-2</v>
      </c>
    </row>
    <row r="32" spans="1:14" ht="124.5" customHeight="1" x14ac:dyDescent="0.25">
      <c r="A32" s="215"/>
      <c r="B32" s="230" t="s">
        <v>107</v>
      </c>
      <c r="C32" s="211">
        <f>100%/6</f>
        <v>0.16666666666666666</v>
      </c>
      <c r="D32" s="9" t="s">
        <v>131</v>
      </c>
      <c r="E32" s="11" t="s">
        <v>60</v>
      </c>
      <c r="F32" s="11" t="s">
        <v>23</v>
      </c>
      <c r="G32" s="9" t="s">
        <v>272</v>
      </c>
      <c r="H32" s="15">
        <v>43665</v>
      </c>
      <c r="I32" s="15">
        <v>43798</v>
      </c>
      <c r="J32" s="9" t="s">
        <v>159</v>
      </c>
      <c r="K32" s="14"/>
      <c r="L32" s="14"/>
      <c r="M32" s="133">
        <v>0</v>
      </c>
      <c r="N32" s="126">
        <f>$C$32/3</f>
        <v>5.5555555555555552E-2</v>
      </c>
    </row>
    <row r="33" spans="1:14" ht="69.75" customHeight="1" x14ac:dyDescent="0.25">
      <c r="A33" s="215"/>
      <c r="B33" s="230"/>
      <c r="C33" s="211"/>
      <c r="D33" s="9" t="s">
        <v>106</v>
      </c>
      <c r="E33" s="11" t="s">
        <v>60</v>
      </c>
      <c r="F33" s="11" t="s">
        <v>23</v>
      </c>
      <c r="G33" s="9" t="s">
        <v>273</v>
      </c>
      <c r="H33" s="15">
        <v>43739</v>
      </c>
      <c r="I33" s="15">
        <v>43814</v>
      </c>
      <c r="J33" s="9" t="s">
        <v>169</v>
      </c>
      <c r="K33" s="14"/>
      <c r="L33" s="14"/>
      <c r="M33" s="133">
        <v>0</v>
      </c>
      <c r="N33" s="126">
        <f>$C$32/3</f>
        <v>5.5555555555555552E-2</v>
      </c>
    </row>
    <row r="34" spans="1:14" ht="88.5" customHeight="1" x14ac:dyDescent="0.25">
      <c r="A34" s="215"/>
      <c r="B34" s="230"/>
      <c r="C34" s="212"/>
      <c r="D34" s="9" t="s">
        <v>103</v>
      </c>
      <c r="E34" s="11" t="s">
        <v>60</v>
      </c>
      <c r="F34" s="11" t="s">
        <v>23</v>
      </c>
      <c r="G34" s="9" t="s">
        <v>274</v>
      </c>
      <c r="H34" s="15">
        <v>43739</v>
      </c>
      <c r="I34" s="15">
        <v>43814</v>
      </c>
      <c r="J34" s="9" t="s">
        <v>160</v>
      </c>
      <c r="K34" s="14"/>
      <c r="L34" s="14"/>
      <c r="M34" s="133">
        <v>0</v>
      </c>
      <c r="N34" s="126">
        <f>$C$32/3</f>
        <v>5.5555555555555552E-2</v>
      </c>
    </row>
    <row r="35" spans="1:14" x14ac:dyDescent="0.25">
      <c r="C35" s="135">
        <f>SUM(M11:M34)/23</f>
        <v>0</v>
      </c>
    </row>
  </sheetData>
  <mergeCells count="34">
    <mergeCell ref="M15:M16"/>
    <mergeCell ref="N15:N16"/>
    <mergeCell ref="H15:H16"/>
    <mergeCell ref="I15:I16"/>
    <mergeCell ref="J15:J16"/>
    <mergeCell ref="K15:K16"/>
    <mergeCell ref="L15:L16"/>
    <mergeCell ref="A1:N1"/>
    <mergeCell ref="A9:N9"/>
    <mergeCell ref="A11:A28"/>
    <mergeCell ref="B27:B28"/>
    <mergeCell ref="A29:A34"/>
    <mergeCell ref="G15:G16"/>
    <mergeCell ref="F11:F16"/>
    <mergeCell ref="E11:E16"/>
    <mergeCell ref="D11:D16"/>
    <mergeCell ref="B29:B31"/>
    <mergeCell ref="B32:B34"/>
    <mergeCell ref="B24:B26"/>
    <mergeCell ref="B11:B22"/>
    <mergeCell ref="D18:D20"/>
    <mergeCell ref="E18:E20"/>
    <mergeCell ref="F18:F20"/>
    <mergeCell ref="B5:N5"/>
    <mergeCell ref="B6:N6"/>
    <mergeCell ref="B7:N7"/>
    <mergeCell ref="B2:N2"/>
    <mergeCell ref="B3:N3"/>
    <mergeCell ref="B4:N4"/>
    <mergeCell ref="C11:C22"/>
    <mergeCell ref="C24:C26"/>
    <mergeCell ref="C27:C28"/>
    <mergeCell ref="C29:C31"/>
    <mergeCell ref="C32:C34"/>
  </mergeCells>
  <conditionalFormatting sqref="M11">
    <cfRule type="cellIs" dxfId="263" priority="70" operator="between">
      <formula>0</formula>
      <formula>0.39</formula>
    </cfRule>
    <cfRule type="cellIs" dxfId="262" priority="71" operator="between">
      <formula>0.4</formula>
      <formula>0.7</formula>
    </cfRule>
    <cfRule type="cellIs" dxfId="261" priority="72" operator="between">
      <formula>0.71</formula>
      <formula>1</formula>
    </cfRule>
  </conditionalFormatting>
  <conditionalFormatting sqref="M12">
    <cfRule type="cellIs" dxfId="260" priority="67" operator="between">
      <formula>0</formula>
      <formula>0.39</formula>
    </cfRule>
    <cfRule type="cellIs" dxfId="259" priority="68" operator="between">
      <formula>0.4</formula>
      <formula>0.7</formula>
    </cfRule>
    <cfRule type="cellIs" dxfId="258" priority="69" operator="between">
      <formula>0.71</formula>
      <formula>1</formula>
    </cfRule>
  </conditionalFormatting>
  <conditionalFormatting sqref="M13">
    <cfRule type="cellIs" dxfId="257" priority="64" operator="between">
      <formula>0</formula>
      <formula>0.39</formula>
    </cfRule>
    <cfRule type="cellIs" dxfId="256" priority="65" operator="between">
      <formula>0.4</formula>
      <formula>0.7</formula>
    </cfRule>
    <cfRule type="cellIs" dxfId="255" priority="66" operator="between">
      <formula>0.71</formula>
      <formula>1</formula>
    </cfRule>
  </conditionalFormatting>
  <conditionalFormatting sqref="M14">
    <cfRule type="cellIs" dxfId="254" priority="61" operator="between">
      <formula>0</formula>
      <formula>0.39</formula>
    </cfRule>
    <cfRule type="cellIs" dxfId="253" priority="62" operator="between">
      <formula>0.4</formula>
      <formula>0.7</formula>
    </cfRule>
    <cfRule type="cellIs" dxfId="252" priority="63" operator="between">
      <formula>0.71</formula>
      <formula>1</formula>
    </cfRule>
  </conditionalFormatting>
  <conditionalFormatting sqref="M15">
    <cfRule type="cellIs" dxfId="251" priority="58" operator="between">
      <formula>0</formula>
      <formula>0.39</formula>
    </cfRule>
    <cfRule type="cellIs" dxfId="250" priority="59" operator="between">
      <formula>0.4</formula>
      <formula>0.7</formula>
    </cfRule>
    <cfRule type="cellIs" dxfId="249" priority="60" operator="between">
      <formula>0.71</formula>
      <formula>1</formula>
    </cfRule>
  </conditionalFormatting>
  <conditionalFormatting sqref="M17">
    <cfRule type="cellIs" dxfId="248" priority="52" operator="between">
      <formula>0</formula>
      <formula>0.39</formula>
    </cfRule>
    <cfRule type="cellIs" dxfId="247" priority="53" operator="between">
      <formula>0.4</formula>
      <formula>0.7</formula>
    </cfRule>
    <cfRule type="cellIs" dxfId="246" priority="54" operator="between">
      <formula>0.71</formula>
      <formula>1</formula>
    </cfRule>
  </conditionalFormatting>
  <conditionalFormatting sqref="M18">
    <cfRule type="cellIs" dxfId="245" priority="49" operator="between">
      <formula>0</formula>
      <formula>0.39</formula>
    </cfRule>
    <cfRule type="cellIs" dxfId="244" priority="50" operator="between">
      <formula>0.4</formula>
      <formula>0.7</formula>
    </cfRule>
    <cfRule type="cellIs" dxfId="243" priority="51" operator="between">
      <formula>0.71</formula>
      <formula>1</formula>
    </cfRule>
  </conditionalFormatting>
  <conditionalFormatting sqref="M19">
    <cfRule type="cellIs" dxfId="242" priority="46" operator="between">
      <formula>0</formula>
      <formula>0.39</formula>
    </cfRule>
    <cfRule type="cellIs" dxfId="241" priority="47" operator="between">
      <formula>0.4</formula>
      <formula>0.7</formula>
    </cfRule>
    <cfRule type="cellIs" dxfId="240" priority="48" operator="between">
      <formula>0.71</formula>
      <formula>1</formula>
    </cfRule>
  </conditionalFormatting>
  <conditionalFormatting sqref="M20">
    <cfRule type="cellIs" dxfId="239" priority="43" operator="between">
      <formula>0</formula>
      <formula>0.39</formula>
    </cfRule>
    <cfRule type="cellIs" dxfId="238" priority="44" operator="between">
      <formula>0.4</formula>
      <formula>0.7</formula>
    </cfRule>
    <cfRule type="cellIs" dxfId="237" priority="45" operator="between">
      <formula>0.71</formula>
      <formula>1</formula>
    </cfRule>
  </conditionalFormatting>
  <conditionalFormatting sqref="M21">
    <cfRule type="cellIs" dxfId="236" priority="40" operator="between">
      <formula>0</formula>
      <formula>0.39</formula>
    </cfRule>
    <cfRule type="cellIs" dxfId="235" priority="41" operator="between">
      <formula>0.4</formula>
      <formula>0.7</formula>
    </cfRule>
    <cfRule type="cellIs" dxfId="234" priority="42" operator="between">
      <formula>0.71</formula>
      <formula>1</formula>
    </cfRule>
  </conditionalFormatting>
  <conditionalFormatting sqref="M22">
    <cfRule type="cellIs" dxfId="233" priority="37" operator="between">
      <formula>0</formula>
      <formula>0.39</formula>
    </cfRule>
    <cfRule type="cellIs" dxfId="232" priority="38" operator="between">
      <formula>0.4</formula>
      <formula>0.7</formula>
    </cfRule>
    <cfRule type="cellIs" dxfId="231" priority="39" operator="between">
      <formula>0.71</formula>
      <formula>1</formula>
    </cfRule>
  </conditionalFormatting>
  <conditionalFormatting sqref="M23">
    <cfRule type="cellIs" dxfId="230" priority="34" operator="between">
      <formula>0</formula>
      <formula>0.39</formula>
    </cfRule>
    <cfRule type="cellIs" dxfId="229" priority="35" operator="between">
      <formula>0.4</formula>
      <formula>0.7</formula>
    </cfRule>
    <cfRule type="cellIs" dxfId="228" priority="36" operator="between">
      <formula>0.71</formula>
      <formula>1</formula>
    </cfRule>
  </conditionalFormatting>
  <conditionalFormatting sqref="M24">
    <cfRule type="cellIs" dxfId="227" priority="31" operator="between">
      <formula>0</formula>
      <formula>0.39</formula>
    </cfRule>
    <cfRule type="cellIs" dxfId="226" priority="32" operator="between">
      <formula>0.4</formula>
      <formula>0.7</formula>
    </cfRule>
    <cfRule type="cellIs" dxfId="225" priority="33" operator="between">
      <formula>0.71</formula>
      <formula>1</formula>
    </cfRule>
  </conditionalFormatting>
  <conditionalFormatting sqref="M25">
    <cfRule type="cellIs" dxfId="224" priority="28" operator="between">
      <formula>0</formula>
      <formula>0.39</formula>
    </cfRule>
    <cfRule type="cellIs" dxfId="223" priority="29" operator="between">
      <formula>0.4</formula>
      <formula>0.7</formula>
    </cfRule>
    <cfRule type="cellIs" dxfId="222" priority="30" operator="between">
      <formula>0.71</formula>
      <formula>1</formula>
    </cfRule>
  </conditionalFormatting>
  <conditionalFormatting sqref="M26">
    <cfRule type="cellIs" dxfId="221" priority="25" operator="between">
      <formula>0</formula>
      <formula>0.39</formula>
    </cfRule>
    <cfRule type="cellIs" dxfId="220" priority="26" operator="between">
      <formula>0.4</formula>
      <formula>0.7</formula>
    </cfRule>
    <cfRule type="cellIs" dxfId="219" priority="27" operator="between">
      <formula>0.71</formula>
      <formula>1</formula>
    </cfRule>
  </conditionalFormatting>
  <conditionalFormatting sqref="M27">
    <cfRule type="cellIs" dxfId="218" priority="22" operator="between">
      <formula>0</formula>
      <formula>0.39</formula>
    </cfRule>
    <cfRule type="cellIs" dxfId="217" priority="23" operator="between">
      <formula>0.4</formula>
      <formula>0.7</formula>
    </cfRule>
    <cfRule type="cellIs" dxfId="216" priority="24" operator="between">
      <formula>0.71</formula>
      <formula>1</formula>
    </cfRule>
  </conditionalFormatting>
  <conditionalFormatting sqref="M28">
    <cfRule type="cellIs" dxfId="215" priority="19" operator="between">
      <formula>0</formula>
      <formula>0.39</formula>
    </cfRule>
    <cfRule type="cellIs" dxfId="214" priority="20" operator="between">
      <formula>0.4</formula>
      <formula>0.7</formula>
    </cfRule>
    <cfRule type="cellIs" dxfId="213" priority="21" operator="between">
      <formula>0.71</formula>
      <formula>1</formula>
    </cfRule>
  </conditionalFormatting>
  <conditionalFormatting sqref="M29">
    <cfRule type="cellIs" dxfId="212" priority="16" operator="between">
      <formula>0</formula>
      <formula>0.39</formula>
    </cfRule>
    <cfRule type="cellIs" dxfId="211" priority="17" operator="between">
      <formula>0.4</formula>
      <formula>0.7</formula>
    </cfRule>
    <cfRule type="cellIs" dxfId="210" priority="18" operator="between">
      <formula>0.71</formula>
      <formula>1</formula>
    </cfRule>
  </conditionalFormatting>
  <conditionalFormatting sqref="M30">
    <cfRule type="cellIs" dxfId="209" priority="13" operator="between">
      <formula>0</formula>
      <formula>0.39</formula>
    </cfRule>
    <cfRule type="cellIs" dxfId="208" priority="14" operator="between">
      <formula>0.4</formula>
      <formula>0.7</formula>
    </cfRule>
    <cfRule type="cellIs" dxfId="207" priority="15" operator="between">
      <formula>0.71</formula>
      <formula>1</formula>
    </cfRule>
  </conditionalFormatting>
  <conditionalFormatting sqref="M31">
    <cfRule type="cellIs" dxfId="206" priority="10" operator="between">
      <formula>0</formula>
      <formula>0.39</formula>
    </cfRule>
    <cfRule type="cellIs" dxfId="205" priority="11" operator="between">
      <formula>0.4</formula>
      <formula>0.7</formula>
    </cfRule>
    <cfRule type="cellIs" dxfId="204" priority="12" operator="between">
      <formula>0.71</formula>
      <formula>1</formula>
    </cfRule>
  </conditionalFormatting>
  <conditionalFormatting sqref="M32">
    <cfRule type="cellIs" dxfId="203" priority="7" operator="between">
      <formula>0</formula>
      <formula>0.39</formula>
    </cfRule>
    <cfRule type="cellIs" dxfId="202" priority="8" operator="between">
      <formula>0.4</formula>
      <formula>0.7</formula>
    </cfRule>
    <cfRule type="cellIs" dxfId="201" priority="9" operator="between">
      <formula>0.71</formula>
      <formula>1</formula>
    </cfRule>
  </conditionalFormatting>
  <conditionalFormatting sqref="M33">
    <cfRule type="cellIs" dxfId="200" priority="4" operator="between">
      <formula>0</formula>
      <formula>0.39</formula>
    </cfRule>
    <cfRule type="cellIs" dxfId="199" priority="5" operator="between">
      <formula>0.4</formula>
      <formula>0.7</formula>
    </cfRule>
    <cfRule type="cellIs" dxfId="198" priority="6" operator="between">
      <formula>0.71</formula>
      <formula>1</formula>
    </cfRule>
  </conditionalFormatting>
  <conditionalFormatting sqref="M34">
    <cfRule type="cellIs" dxfId="197" priority="1" operator="between">
      <formula>0</formula>
      <formula>0.39</formula>
    </cfRule>
    <cfRule type="cellIs" dxfId="196" priority="2" operator="between">
      <formula>0.4</formula>
      <formula>0.7</formula>
    </cfRule>
    <cfRule type="cellIs" dxfId="195" priority="3" operator="between">
      <formula>0.71</formula>
      <formula>1</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N22"/>
  <sheetViews>
    <sheetView topLeftCell="A10" zoomScale="55" zoomScaleNormal="55" workbookViewId="0">
      <selection activeCell="C20" sqref="C20"/>
    </sheetView>
  </sheetViews>
  <sheetFormatPr baseColWidth="10" defaultRowHeight="15" x14ac:dyDescent="0.25"/>
  <cols>
    <col min="1" max="1" width="24" bestFit="1" customWidth="1"/>
    <col min="2" max="2" width="31.28515625" customWidth="1"/>
    <col min="4" max="4" width="48.42578125" customWidth="1"/>
    <col min="5" max="5" width="22" customWidth="1"/>
    <col min="6" max="6" width="24.140625" customWidth="1"/>
    <col min="7" max="7" width="28.7109375" customWidth="1"/>
    <col min="8" max="8" width="15" customWidth="1"/>
    <col min="9" max="9" width="22.28515625" customWidth="1"/>
    <col min="10" max="10" width="22.28515625" style="2" customWidth="1"/>
    <col min="11" max="11" width="22.7109375" customWidth="1"/>
    <col min="12" max="12" width="17.5703125" customWidth="1"/>
    <col min="13" max="13" width="15.140625" customWidth="1"/>
  </cols>
  <sheetData>
    <row r="1" spans="1:14" s="19" customFormat="1" ht="32.25" customHeight="1" x14ac:dyDescent="0.2">
      <c r="A1" s="243" t="s">
        <v>28</v>
      </c>
      <c r="B1" s="244"/>
      <c r="C1" s="244"/>
      <c r="D1" s="244"/>
      <c r="E1" s="244"/>
      <c r="F1" s="244"/>
      <c r="G1" s="244"/>
      <c r="H1" s="244"/>
      <c r="I1" s="244"/>
      <c r="J1" s="244"/>
      <c r="K1" s="244"/>
      <c r="L1" s="244"/>
      <c r="M1" s="244"/>
      <c r="N1" s="244"/>
    </row>
    <row r="2" spans="1:14" s="19" customFormat="1" ht="45" customHeight="1" x14ac:dyDescent="0.2">
      <c r="A2" s="22" t="s">
        <v>29</v>
      </c>
      <c r="B2" s="214" t="s">
        <v>30</v>
      </c>
      <c r="C2" s="214"/>
      <c r="D2" s="214"/>
      <c r="E2" s="214"/>
      <c r="F2" s="214"/>
      <c r="G2" s="214"/>
      <c r="H2" s="214"/>
      <c r="I2" s="214"/>
      <c r="J2" s="214"/>
      <c r="K2" s="214"/>
      <c r="L2" s="214"/>
      <c r="M2" s="214"/>
      <c r="N2" s="214"/>
    </row>
    <row r="3" spans="1:14" s="19" customFormat="1" ht="45" customHeight="1" thickBot="1" x14ac:dyDescent="0.25">
      <c r="A3" s="23"/>
      <c r="B3" s="215" t="s">
        <v>54</v>
      </c>
      <c r="C3" s="215"/>
      <c r="D3" s="215"/>
      <c r="E3" s="215"/>
      <c r="F3" s="215"/>
      <c r="G3" s="215"/>
      <c r="H3" s="215"/>
      <c r="I3" s="215"/>
      <c r="J3" s="215"/>
      <c r="K3" s="215"/>
      <c r="L3" s="215"/>
      <c r="M3" s="215"/>
      <c r="N3" s="215"/>
    </row>
    <row r="4" spans="1:14" s="20" customFormat="1" ht="90.75" customHeight="1" thickBot="1" x14ac:dyDescent="0.3">
      <c r="A4" s="24" t="s">
        <v>31</v>
      </c>
      <c r="B4" s="213" t="s">
        <v>299</v>
      </c>
      <c r="C4" s="213"/>
      <c r="D4" s="213"/>
      <c r="E4" s="213"/>
      <c r="F4" s="213"/>
      <c r="G4" s="213"/>
      <c r="H4" s="213"/>
      <c r="I4" s="213"/>
      <c r="J4" s="213"/>
      <c r="K4" s="213"/>
      <c r="L4" s="213"/>
      <c r="M4" s="213"/>
      <c r="N4" s="213"/>
    </row>
    <row r="5" spans="1:14" s="20" customFormat="1" ht="45" customHeight="1" thickBot="1" x14ac:dyDescent="0.3">
      <c r="A5" s="24" t="s">
        <v>32</v>
      </c>
      <c r="B5" s="213" t="s">
        <v>68</v>
      </c>
      <c r="C5" s="213"/>
      <c r="D5" s="213"/>
      <c r="E5" s="213"/>
      <c r="F5" s="213"/>
      <c r="G5" s="213"/>
      <c r="H5" s="213"/>
      <c r="I5" s="213"/>
      <c r="J5" s="213"/>
      <c r="K5" s="213"/>
      <c r="L5" s="213"/>
      <c r="M5" s="213"/>
      <c r="N5" s="213"/>
    </row>
    <row r="6" spans="1:14" s="20" customFormat="1" ht="45" customHeight="1" thickBot="1" x14ac:dyDescent="0.3">
      <c r="A6" s="24" t="s">
        <v>33</v>
      </c>
      <c r="B6" s="213" t="s">
        <v>285</v>
      </c>
      <c r="C6" s="213"/>
      <c r="D6" s="213"/>
      <c r="E6" s="213"/>
      <c r="F6" s="213"/>
      <c r="G6" s="213"/>
      <c r="H6" s="213"/>
      <c r="I6" s="213"/>
      <c r="J6" s="213"/>
      <c r="K6" s="213"/>
      <c r="L6" s="213"/>
      <c r="M6" s="213"/>
      <c r="N6" s="213"/>
    </row>
    <row r="7" spans="1:14" s="20" customFormat="1" ht="64.5" customHeight="1" thickBot="1" x14ac:dyDescent="0.3">
      <c r="A7" s="24" t="s">
        <v>34</v>
      </c>
      <c r="B7" s="213" t="s">
        <v>66</v>
      </c>
      <c r="C7" s="213"/>
      <c r="D7" s="213"/>
      <c r="E7" s="213"/>
      <c r="F7" s="213"/>
      <c r="G7" s="213"/>
      <c r="H7" s="213"/>
      <c r="I7" s="213"/>
      <c r="J7" s="213"/>
      <c r="K7" s="213"/>
      <c r="L7" s="213"/>
      <c r="M7" s="213"/>
      <c r="N7" s="213"/>
    </row>
    <row r="8" spans="1:14" s="5" customFormat="1" x14ac:dyDescent="0.25">
      <c r="A8" s="8"/>
      <c r="B8" s="8"/>
      <c r="C8" s="8"/>
      <c r="D8" s="8"/>
      <c r="E8" s="8"/>
      <c r="F8" s="8"/>
      <c r="G8" s="8"/>
      <c r="H8" s="8"/>
      <c r="I8" s="8"/>
      <c r="J8" s="8"/>
      <c r="K8" s="8"/>
      <c r="L8" s="8"/>
      <c r="M8" s="8"/>
      <c r="N8" s="8"/>
    </row>
    <row r="9" spans="1:14" ht="30" customHeight="1" x14ac:dyDescent="0.25">
      <c r="A9" s="217" t="s">
        <v>286</v>
      </c>
      <c r="B9" s="217"/>
      <c r="C9" s="217"/>
      <c r="D9" s="217"/>
      <c r="E9" s="217"/>
      <c r="F9" s="217"/>
      <c r="G9" s="217"/>
      <c r="H9" s="217"/>
      <c r="I9" s="217"/>
      <c r="J9" s="217"/>
      <c r="K9" s="217"/>
      <c r="L9" s="217"/>
      <c r="M9" s="217"/>
      <c r="N9" s="217"/>
    </row>
    <row r="10" spans="1:14" ht="60" customHeight="1" x14ac:dyDescent="0.25">
      <c r="A10" s="108" t="s">
        <v>100</v>
      </c>
      <c r="B10" s="108" t="s">
        <v>0</v>
      </c>
      <c r="C10" s="108" t="s">
        <v>1</v>
      </c>
      <c r="D10" s="108" t="s">
        <v>2</v>
      </c>
      <c r="E10" s="109" t="s">
        <v>3</v>
      </c>
      <c r="F10" s="108" t="s">
        <v>4</v>
      </c>
      <c r="G10" s="108" t="s">
        <v>70</v>
      </c>
      <c r="H10" s="108" t="s">
        <v>6</v>
      </c>
      <c r="I10" s="108" t="s">
        <v>7</v>
      </c>
      <c r="J10" s="108" t="s">
        <v>50</v>
      </c>
      <c r="K10" s="108" t="s">
        <v>59</v>
      </c>
      <c r="L10" s="108" t="s">
        <v>8</v>
      </c>
      <c r="M10" s="16" t="s">
        <v>9</v>
      </c>
      <c r="N10" s="17" t="s">
        <v>38</v>
      </c>
    </row>
    <row r="11" spans="1:14" s="2" customFormat="1" ht="60" customHeight="1" x14ac:dyDescent="0.25">
      <c r="A11" s="27" t="s">
        <v>11</v>
      </c>
      <c r="B11" s="9" t="s">
        <v>230</v>
      </c>
      <c r="C11" s="12">
        <f>100%/4</f>
        <v>0.25</v>
      </c>
      <c r="D11" s="9" t="s">
        <v>224</v>
      </c>
      <c r="E11" s="11" t="s">
        <v>201</v>
      </c>
      <c r="F11" s="11" t="s">
        <v>217</v>
      </c>
      <c r="G11" s="9" t="s">
        <v>219</v>
      </c>
      <c r="H11" s="25">
        <v>43467</v>
      </c>
      <c r="I11" s="25">
        <v>43829</v>
      </c>
      <c r="J11" s="18" t="s">
        <v>115</v>
      </c>
      <c r="K11" s="11"/>
      <c r="L11" s="11"/>
      <c r="M11" s="133">
        <v>0</v>
      </c>
      <c r="N11" s="12">
        <f>C11</f>
        <v>0.25</v>
      </c>
    </row>
    <row r="12" spans="1:14" s="2" customFormat="1" ht="54" customHeight="1" x14ac:dyDescent="0.25">
      <c r="A12" s="245" t="s">
        <v>13</v>
      </c>
      <c r="B12" s="218" t="s">
        <v>229</v>
      </c>
      <c r="C12" s="236">
        <f>100%/4</f>
        <v>0.25</v>
      </c>
      <c r="D12" s="9" t="s">
        <v>225</v>
      </c>
      <c r="E12" s="11" t="s">
        <v>221</v>
      </c>
      <c r="F12" s="11" t="s">
        <v>222</v>
      </c>
      <c r="G12" s="9" t="s">
        <v>218</v>
      </c>
      <c r="H12" s="25">
        <v>43467</v>
      </c>
      <c r="I12" s="25">
        <v>43553</v>
      </c>
      <c r="J12" s="9" t="s">
        <v>223</v>
      </c>
      <c r="K12" s="11"/>
      <c r="L12" s="26"/>
      <c r="M12" s="133">
        <v>0</v>
      </c>
      <c r="N12" s="12">
        <f>$C$12/2</f>
        <v>0.125</v>
      </c>
    </row>
    <row r="13" spans="1:14" ht="84.75" customHeight="1" x14ac:dyDescent="0.25">
      <c r="A13" s="246"/>
      <c r="B13" s="219"/>
      <c r="C13" s="212"/>
      <c r="D13" s="9" t="s">
        <v>226</v>
      </c>
      <c r="E13" s="11" t="s">
        <v>201</v>
      </c>
      <c r="F13" s="11" t="s">
        <v>222</v>
      </c>
      <c r="G13" s="9" t="s">
        <v>220</v>
      </c>
      <c r="H13" s="15">
        <v>43556</v>
      </c>
      <c r="I13" s="15">
        <v>43644</v>
      </c>
      <c r="J13" s="9" t="s">
        <v>223</v>
      </c>
      <c r="K13" s="14"/>
      <c r="L13" s="14"/>
      <c r="M13" s="133">
        <v>0</v>
      </c>
      <c r="N13" s="150">
        <f>$C$12/2</f>
        <v>0.125</v>
      </c>
    </row>
    <row r="14" spans="1:14" ht="51.75" customHeight="1" x14ac:dyDescent="0.25">
      <c r="A14" s="247"/>
      <c r="B14" s="9" t="s">
        <v>228</v>
      </c>
      <c r="C14" s="12">
        <f>100%/4</f>
        <v>0.25</v>
      </c>
      <c r="D14" s="9" t="s">
        <v>227</v>
      </c>
      <c r="E14" s="11" t="s">
        <v>201</v>
      </c>
      <c r="F14" s="11" t="s">
        <v>222</v>
      </c>
      <c r="G14" s="9" t="s">
        <v>219</v>
      </c>
      <c r="H14" s="25">
        <v>43467</v>
      </c>
      <c r="I14" s="25">
        <v>43829</v>
      </c>
      <c r="J14" s="18" t="s">
        <v>115</v>
      </c>
      <c r="K14" s="14"/>
      <c r="L14" s="14"/>
      <c r="M14" s="133">
        <v>0</v>
      </c>
      <c r="N14" s="150">
        <f>C14</f>
        <v>0.25</v>
      </c>
    </row>
    <row r="15" spans="1:14" ht="57" x14ac:dyDescent="0.25">
      <c r="A15" s="242" t="s">
        <v>362</v>
      </c>
      <c r="B15" s="241" t="s">
        <v>361</v>
      </c>
      <c r="C15" s="252">
        <f>100%/4</f>
        <v>0.25</v>
      </c>
      <c r="D15" s="144" t="s">
        <v>349</v>
      </c>
      <c r="E15" s="143" t="s">
        <v>60</v>
      </c>
      <c r="F15" s="143" t="s">
        <v>48</v>
      </c>
      <c r="G15" s="144" t="s">
        <v>350</v>
      </c>
      <c r="H15" s="13">
        <v>43637</v>
      </c>
      <c r="I15" s="13">
        <v>43677</v>
      </c>
      <c r="J15" s="144" t="s">
        <v>351</v>
      </c>
      <c r="K15" s="143"/>
      <c r="L15" s="143"/>
      <c r="M15" s="133">
        <v>0</v>
      </c>
      <c r="N15" s="145">
        <f>$C$15/4</f>
        <v>6.25E-2</v>
      </c>
    </row>
    <row r="16" spans="1:14" ht="46.5" customHeight="1" x14ac:dyDescent="0.25">
      <c r="A16" s="242"/>
      <c r="B16" s="241"/>
      <c r="C16" s="253"/>
      <c r="D16" s="144" t="s">
        <v>352</v>
      </c>
      <c r="E16" s="143" t="s">
        <v>60</v>
      </c>
      <c r="F16" s="143" t="s">
        <v>48</v>
      </c>
      <c r="G16" s="144" t="s">
        <v>353</v>
      </c>
      <c r="H16" s="13">
        <v>43648</v>
      </c>
      <c r="I16" s="13">
        <v>43677</v>
      </c>
      <c r="J16" s="144" t="s">
        <v>354</v>
      </c>
      <c r="K16" s="143"/>
      <c r="L16" s="143"/>
      <c r="M16" s="133">
        <v>0</v>
      </c>
      <c r="N16" s="145">
        <f>$C$15/4</f>
        <v>6.25E-2</v>
      </c>
    </row>
    <row r="17" spans="1:14" ht="38.25" customHeight="1" x14ac:dyDescent="0.25">
      <c r="A17" s="242"/>
      <c r="B17" s="241"/>
      <c r="C17" s="253"/>
      <c r="D17" s="144" t="s">
        <v>355</v>
      </c>
      <c r="E17" s="143" t="s">
        <v>60</v>
      </c>
      <c r="F17" s="143" t="s">
        <v>48</v>
      </c>
      <c r="G17" s="144" t="s">
        <v>356</v>
      </c>
      <c r="H17" s="13">
        <v>43648</v>
      </c>
      <c r="I17" s="13">
        <v>43677</v>
      </c>
      <c r="J17" s="144" t="s">
        <v>357</v>
      </c>
      <c r="K17" s="143"/>
      <c r="L17" s="143"/>
      <c r="M17" s="133">
        <v>0</v>
      </c>
      <c r="N17" s="145">
        <f>$C$15/4</f>
        <v>6.25E-2</v>
      </c>
    </row>
    <row r="18" spans="1:14" ht="31.5" customHeight="1" x14ac:dyDescent="0.25">
      <c r="A18" s="242"/>
      <c r="B18" s="241"/>
      <c r="C18" s="253"/>
      <c r="D18" s="248" t="s">
        <v>358</v>
      </c>
      <c r="E18" s="248" t="s">
        <v>60</v>
      </c>
      <c r="F18" s="248" t="s">
        <v>48</v>
      </c>
      <c r="G18" s="248" t="s">
        <v>359</v>
      </c>
      <c r="H18" s="13" t="s">
        <v>364</v>
      </c>
      <c r="I18" s="13" t="s">
        <v>365</v>
      </c>
      <c r="J18" s="255" t="s">
        <v>360</v>
      </c>
      <c r="K18" s="248"/>
      <c r="L18" s="248"/>
      <c r="M18" s="250">
        <v>0</v>
      </c>
      <c r="N18" s="249">
        <f>$C$15/4</f>
        <v>6.25E-2</v>
      </c>
    </row>
    <row r="19" spans="1:14" ht="24.75" customHeight="1" x14ac:dyDescent="0.25">
      <c r="A19" s="242"/>
      <c r="B19" s="241"/>
      <c r="C19" s="254"/>
      <c r="D19" s="248"/>
      <c r="E19" s="248"/>
      <c r="F19" s="248"/>
      <c r="G19" s="248"/>
      <c r="H19" s="146">
        <v>43739</v>
      </c>
      <c r="I19" s="146">
        <v>43830</v>
      </c>
      <c r="J19" s="255"/>
      <c r="K19" s="248"/>
      <c r="L19" s="248"/>
      <c r="M19" s="251"/>
      <c r="N19" s="249"/>
    </row>
    <row r="20" spans="1:14" x14ac:dyDescent="0.25">
      <c r="C20" s="135">
        <f>SUM(M11:M19)/8</f>
        <v>0</v>
      </c>
    </row>
    <row r="22" spans="1:14" x14ac:dyDescent="0.25">
      <c r="C22" s="5"/>
      <c r="G22" s="1"/>
    </row>
  </sheetData>
  <mergeCells count="23">
    <mergeCell ref="N18:N19"/>
    <mergeCell ref="M18:M19"/>
    <mergeCell ref="D18:D19"/>
    <mergeCell ref="C15:C19"/>
    <mergeCell ref="J18:J19"/>
    <mergeCell ref="K18:K19"/>
    <mergeCell ref="L18:L19"/>
    <mergeCell ref="B15:B19"/>
    <mergeCell ref="A15:A19"/>
    <mergeCell ref="A1:N1"/>
    <mergeCell ref="C12:C13"/>
    <mergeCell ref="B7:N7"/>
    <mergeCell ref="A9:N9"/>
    <mergeCell ref="A12:A14"/>
    <mergeCell ref="B12:B13"/>
    <mergeCell ref="B2:N2"/>
    <mergeCell ref="B3:N3"/>
    <mergeCell ref="B4:N4"/>
    <mergeCell ref="B5:N5"/>
    <mergeCell ref="B6:N6"/>
    <mergeCell ref="G18:G19"/>
    <mergeCell ref="F18:F19"/>
    <mergeCell ref="E18:E19"/>
  </mergeCells>
  <conditionalFormatting sqref="M11">
    <cfRule type="cellIs" dxfId="194" priority="40" operator="between">
      <formula>0</formula>
      <formula>0.39</formula>
    </cfRule>
    <cfRule type="cellIs" dxfId="193" priority="41" operator="between">
      <formula>0.4</formula>
      <formula>0.7</formula>
    </cfRule>
    <cfRule type="cellIs" dxfId="192" priority="42" operator="between">
      <formula>0.71</formula>
      <formula>1</formula>
    </cfRule>
  </conditionalFormatting>
  <conditionalFormatting sqref="M12">
    <cfRule type="cellIs" dxfId="191" priority="22" operator="between">
      <formula>0</formula>
      <formula>0.39</formula>
    </cfRule>
    <cfRule type="cellIs" dxfId="190" priority="23" operator="between">
      <formula>0.4</formula>
      <formula>0.7</formula>
    </cfRule>
    <cfRule type="cellIs" dxfId="189" priority="24" operator="between">
      <formula>0.71</formula>
      <formula>1</formula>
    </cfRule>
  </conditionalFormatting>
  <conditionalFormatting sqref="M13">
    <cfRule type="cellIs" dxfId="188" priority="19" operator="between">
      <formula>0</formula>
      <formula>0.39</formula>
    </cfRule>
    <cfRule type="cellIs" dxfId="187" priority="20" operator="between">
      <formula>0.4</formula>
      <formula>0.7</formula>
    </cfRule>
    <cfRule type="cellIs" dxfId="186" priority="21" operator="between">
      <formula>0.71</formula>
      <formula>1</formula>
    </cfRule>
  </conditionalFormatting>
  <conditionalFormatting sqref="M14">
    <cfRule type="cellIs" dxfId="185" priority="16" operator="between">
      <formula>0</formula>
      <formula>0.39</formula>
    </cfRule>
    <cfRule type="cellIs" dxfId="184" priority="17" operator="between">
      <formula>0.4</formula>
      <formula>0.7</formula>
    </cfRule>
    <cfRule type="cellIs" dxfId="183" priority="18" operator="between">
      <formula>0.71</formula>
      <formula>1</formula>
    </cfRule>
  </conditionalFormatting>
  <conditionalFormatting sqref="M15">
    <cfRule type="cellIs" dxfId="182" priority="10" operator="between">
      <formula>0</formula>
      <formula>0.39</formula>
    </cfRule>
    <cfRule type="cellIs" dxfId="181" priority="11" operator="between">
      <formula>0.4</formula>
      <formula>0.7</formula>
    </cfRule>
    <cfRule type="cellIs" dxfId="180" priority="12" operator="between">
      <formula>0.71</formula>
      <formula>1</formula>
    </cfRule>
  </conditionalFormatting>
  <conditionalFormatting sqref="M16">
    <cfRule type="cellIs" dxfId="179" priority="7" operator="between">
      <formula>0</formula>
      <formula>0.39</formula>
    </cfRule>
    <cfRule type="cellIs" dxfId="178" priority="8" operator="between">
      <formula>0.4</formula>
      <formula>0.7</formula>
    </cfRule>
    <cfRule type="cellIs" dxfId="177" priority="9" operator="between">
      <formula>0.71</formula>
      <formula>1</formula>
    </cfRule>
  </conditionalFormatting>
  <conditionalFormatting sqref="M17">
    <cfRule type="cellIs" dxfId="176" priority="4" operator="between">
      <formula>0</formula>
      <formula>0.39</formula>
    </cfRule>
    <cfRule type="cellIs" dxfId="175" priority="5" operator="between">
      <formula>0.4</formula>
      <formula>0.7</formula>
    </cfRule>
    <cfRule type="cellIs" dxfId="174" priority="6" operator="between">
      <formula>0.71</formula>
      <formula>1</formula>
    </cfRule>
  </conditionalFormatting>
  <conditionalFormatting sqref="M18">
    <cfRule type="cellIs" dxfId="173" priority="1" operator="between">
      <formula>0</formula>
      <formula>0.39</formula>
    </cfRule>
    <cfRule type="cellIs" dxfId="172" priority="2" operator="between">
      <formula>0.4</formula>
      <formula>0.7</formula>
    </cfRule>
    <cfRule type="cellIs" dxfId="171" priority="3" operator="between">
      <formula>0.71</formula>
      <formula>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N53"/>
  <sheetViews>
    <sheetView topLeftCell="E9" zoomScale="70" zoomScaleNormal="70" workbookViewId="0">
      <selection activeCell="I40" sqref="I40"/>
    </sheetView>
  </sheetViews>
  <sheetFormatPr baseColWidth="10" defaultRowHeight="15" x14ac:dyDescent="0.25"/>
  <cols>
    <col min="1" max="1" width="24" style="2" customWidth="1"/>
    <col min="2" max="2" width="39.28515625" style="2" customWidth="1"/>
    <col min="3" max="3" width="12.42578125" style="2" customWidth="1"/>
    <col min="4" max="4" width="61.85546875" style="2" customWidth="1"/>
    <col min="5" max="5" width="20.28515625" style="2" customWidth="1"/>
    <col min="6" max="6" width="20.42578125" style="2" customWidth="1"/>
    <col min="7" max="7" width="51.42578125" style="2" customWidth="1"/>
    <col min="8" max="8" width="13.42578125" style="2" customWidth="1"/>
    <col min="9" max="9" width="18.7109375" style="2" customWidth="1"/>
    <col min="10" max="10" width="33.28515625" style="2" customWidth="1"/>
    <col min="11" max="11" width="23.7109375" style="2" customWidth="1"/>
    <col min="12" max="12" width="16" style="2" customWidth="1"/>
    <col min="13" max="13" width="15.140625" style="2" customWidth="1"/>
    <col min="14" max="16384" width="11.42578125" style="2"/>
  </cols>
  <sheetData>
    <row r="1" spans="1:14" s="5" customFormat="1" ht="39.75" customHeight="1" x14ac:dyDescent="0.25">
      <c r="A1" s="216" t="s">
        <v>28</v>
      </c>
      <c r="B1" s="216"/>
      <c r="C1" s="216"/>
      <c r="D1" s="216"/>
      <c r="E1" s="216"/>
      <c r="F1" s="216"/>
      <c r="G1" s="216"/>
      <c r="H1" s="216"/>
      <c r="I1" s="216"/>
      <c r="J1" s="216"/>
      <c r="K1" s="216"/>
      <c r="L1" s="216"/>
      <c r="M1" s="216"/>
      <c r="N1" s="216"/>
    </row>
    <row r="2" spans="1:14" s="5" customFormat="1" ht="29.25" customHeight="1" x14ac:dyDescent="0.25">
      <c r="A2" s="22" t="s">
        <v>29</v>
      </c>
      <c r="B2" s="214" t="s">
        <v>30</v>
      </c>
      <c r="C2" s="214"/>
      <c r="D2" s="214"/>
      <c r="E2" s="214"/>
      <c r="F2" s="214"/>
      <c r="G2" s="214"/>
      <c r="H2" s="214"/>
      <c r="I2" s="214"/>
      <c r="J2" s="214"/>
      <c r="K2" s="214"/>
      <c r="L2" s="214"/>
      <c r="M2" s="214"/>
      <c r="N2" s="214"/>
    </row>
    <row r="3" spans="1:14" s="5" customFormat="1" ht="28.5" customHeight="1" thickBot="1" x14ac:dyDescent="0.3">
      <c r="A3" s="23"/>
      <c r="B3" s="215" t="s">
        <v>54</v>
      </c>
      <c r="C3" s="215"/>
      <c r="D3" s="215"/>
      <c r="E3" s="215"/>
      <c r="F3" s="215"/>
      <c r="G3" s="215"/>
      <c r="H3" s="215"/>
      <c r="I3" s="215"/>
      <c r="J3" s="215"/>
      <c r="K3" s="215"/>
      <c r="L3" s="215"/>
      <c r="M3" s="215"/>
      <c r="N3" s="215"/>
    </row>
    <row r="4" spans="1:14" s="5" customFormat="1" ht="80.25" customHeight="1" thickBot="1" x14ac:dyDescent="0.3">
      <c r="A4" s="24" t="s">
        <v>31</v>
      </c>
      <c r="B4" s="213" t="s">
        <v>299</v>
      </c>
      <c r="C4" s="213"/>
      <c r="D4" s="213"/>
      <c r="E4" s="213"/>
      <c r="F4" s="213"/>
      <c r="G4" s="213"/>
      <c r="H4" s="213"/>
      <c r="I4" s="213"/>
      <c r="J4" s="213"/>
      <c r="K4" s="213"/>
      <c r="L4" s="213"/>
      <c r="M4" s="213"/>
      <c r="N4" s="213"/>
    </row>
    <row r="5" spans="1:14" s="5" customFormat="1" ht="44.25" customHeight="1" thickBot="1" x14ac:dyDescent="0.3">
      <c r="A5" s="24" t="s">
        <v>32</v>
      </c>
      <c r="B5" s="213" t="s">
        <v>68</v>
      </c>
      <c r="C5" s="213"/>
      <c r="D5" s="213"/>
      <c r="E5" s="213"/>
      <c r="F5" s="213"/>
      <c r="G5" s="213"/>
      <c r="H5" s="213"/>
      <c r="I5" s="213"/>
      <c r="J5" s="213"/>
      <c r="K5" s="213"/>
      <c r="L5" s="213"/>
      <c r="M5" s="213"/>
      <c r="N5" s="213"/>
    </row>
    <row r="6" spans="1:14" s="5" customFormat="1" ht="37.5" customHeight="1" thickBot="1" x14ac:dyDescent="0.3">
      <c r="A6" s="24" t="s">
        <v>33</v>
      </c>
      <c r="B6" s="213" t="s">
        <v>285</v>
      </c>
      <c r="C6" s="213"/>
      <c r="D6" s="213"/>
      <c r="E6" s="213"/>
      <c r="F6" s="213"/>
      <c r="G6" s="213"/>
      <c r="H6" s="213"/>
      <c r="I6" s="213"/>
      <c r="J6" s="213"/>
      <c r="K6" s="213"/>
      <c r="L6" s="213"/>
      <c r="M6" s="213"/>
      <c r="N6" s="213"/>
    </row>
    <row r="7" spans="1:14" s="5" customFormat="1" ht="70.5" customHeight="1" thickBot="1" x14ac:dyDescent="0.3">
      <c r="A7" s="24" t="s">
        <v>34</v>
      </c>
      <c r="B7" s="213" t="s">
        <v>66</v>
      </c>
      <c r="C7" s="213"/>
      <c r="D7" s="213"/>
      <c r="E7" s="213"/>
      <c r="F7" s="213"/>
      <c r="G7" s="213"/>
      <c r="H7" s="213"/>
      <c r="I7" s="213"/>
      <c r="J7" s="213"/>
      <c r="K7" s="213"/>
      <c r="L7" s="213"/>
      <c r="M7" s="213"/>
      <c r="N7" s="213"/>
    </row>
    <row r="8" spans="1:14" s="5" customFormat="1" x14ac:dyDescent="0.25"/>
    <row r="9" spans="1:14" s="8" customFormat="1" ht="20.25" customHeight="1" x14ac:dyDescent="0.2">
      <c r="A9" s="217" t="s">
        <v>256</v>
      </c>
      <c r="B9" s="217"/>
      <c r="C9" s="217"/>
      <c r="D9" s="217"/>
      <c r="E9" s="217"/>
      <c r="F9" s="217"/>
      <c r="G9" s="217"/>
      <c r="H9" s="217"/>
      <c r="I9" s="217"/>
      <c r="J9" s="217"/>
      <c r="K9" s="217"/>
      <c r="L9" s="217"/>
      <c r="M9" s="217"/>
      <c r="N9" s="217"/>
    </row>
    <row r="10" spans="1:14" s="8" customFormat="1" ht="98.25" customHeight="1" x14ac:dyDescent="0.2">
      <c r="A10" s="110" t="s">
        <v>100</v>
      </c>
      <c r="B10" s="110" t="s">
        <v>0</v>
      </c>
      <c r="C10" s="110" t="s">
        <v>1</v>
      </c>
      <c r="D10" s="110" t="s">
        <v>2</v>
      </c>
      <c r="E10" s="110" t="s">
        <v>3</v>
      </c>
      <c r="F10" s="110" t="s">
        <v>4</v>
      </c>
      <c r="G10" s="110" t="s">
        <v>70</v>
      </c>
      <c r="H10" s="110" t="s">
        <v>6</v>
      </c>
      <c r="I10" s="110" t="s">
        <v>7</v>
      </c>
      <c r="J10" s="110" t="s">
        <v>50</v>
      </c>
      <c r="K10" s="110" t="s">
        <v>59</v>
      </c>
      <c r="L10" s="110" t="s">
        <v>8</v>
      </c>
      <c r="M10" s="16" t="s">
        <v>9</v>
      </c>
      <c r="N10" s="17" t="s">
        <v>38</v>
      </c>
    </row>
    <row r="11" spans="1:14" s="32" customFormat="1" ht="42.75" customHeight="1" x14ac:dyDescent="0.2">
      <c r="A11" s="265" t="s">
        <v>14</v>
      </c>
      <c r="B11" s="267" t="s">
        <v>261</v>
      </c>
      <c r="C11" s="256">
        <f>100%/11</f>
        <v>9.0909090909090912E-2</v>
      </c>
      <c r="D11" s="218" t="s">
        <v>264</v>
      </c>
      <c r="E11" s="270" t="s">
        <v>49</v>
      </c>
      <c r="F11" s="270" t="s">
        <v>49</v>
      </c>
      <c r="G11" s="120" t="s">
        <v>214</v>
      </c>
      <c r="H11" s="13">
        <v>43467</v>
      </c>
      <c r="I11" s="29">
        <v>43539</v>
      </c>
      <c r="J11" s="120" t="s">
        <v>216</v>
      </c>
      <c r="K11" s="26"/>
      <c r="L11" s="26"/>
      <c r="M11" s="133">
        <v>0</v>
      </c>
      <c r="N11" s="31">
        <f>$C$11/3</f>
        <v>3.0303030303030304E-2</v>
      </c>
    </row>
    <row r="12" spans="1:14" s="32" customFormat="1" ht="42" customHeight="1" x14ac:dyDescent="0.2">
      <c r="A12" s="266"/>
      <c r="B12" s="268"/>
      <c r="C12" s="257"/>
      <c r="D12" s="226"/>
      <c r="E12" s="271"/>
      <c r="F12" s="271"/>
      <c r="G12" s="267" t="s">
        <v>243</v>
      </c>
      <c r="H12" s="13">
        <v>43467</v>
      </c>
      <c r="I12" s="29">
        <v>43644</v>
      </c>
      <c r="J12" s="120" t="s">
        <v>188</v>
      </c>
      <c r="K12" s="26"/>
      <c r="L12" s="26"/>
      <c r="M12" s="133">
        <v>0</v>
      </c>
      <c r="N12" s="123">
        <f>$C$11/3</f>
        <v>3.0303030303030304E-2</v>
      </c>
    </row>
    <row r="13" spans="1:14" s="32" customFormat="1" ht="37.5" customHeight="1" x14ac:dyDescent="0.2">
      <c r="A13" s="266"/>
      <c r="B13" s="269"/>
      <c r="C13" s="258"/>
      <c r="D13" s="219"/>
      <c r="E13" s="272"/>
      <c r="F13" s="272"/>
      <c r="G13" s="269"/>
      <c r="H13" s="13">
        <v>43648</v>
      </c>
      <c r="I13" s="13">
        <v>43829</v>
      </c>
      <c r="J13" s="120" t="s">
        <v>188</v>
      </c>
      <c r="K13" s="26"/>
      <c r="L13" s="26"/>
      <c r="M13" s="133">
        <v>0</v>
      </c>
      <c r="N13" s="31">
        <f>$C$11/3</f>
        <v>3.0303030303030304E-2</v>
      </c>
    </row>
    <row r="14" spans="1:14" s="32" customFormat="1" ht="42" customHeight="1" x14ac:dyDescent="0.2">
      <c r="A14" s="266"/>
      <c r="B14" s="223" t="s">
        <v>336</v>
      </c>
      <c r="C14" s="256">
        <f>100%/11</f>
        <v>9.0909090909090912E-2</v>
      </c>
      <c r="D14" s="223" t="s">
        <v>337</v>
      </c>
      <c r="E14" s="270" t="s">
        <v>49</v>
      </c>
      <c r="F14" s="270" t="s">
        <v>213</v>
      </c>
      <c r="G14" s="270" t="s">
        <v>338</v>
      </c>
      <c r="H14" s="274">
        <v>43617</v>
      </c>
      <c r="I14" s="274">
        <v>43830</v>
      </c>
      <c r="J14" s="276" t="s">
        <v>215</v>
      </c>
      <c r="K14" s="270"/>
      <c r="L14" s="270"/>
      <c r="M14" s="234">
        <v>0</v>
      </c>
      <c r="N14" s="256">
        <f>C14</f>
        <v>9.0909090909090912E-2</v>
      </c>
    </row>
    <row r="15" spans="1:14" s="32" customFormat="1" ht="54" customHeight="1" x14ac:dyDescent="0.2">
      <c r="A15" s="266"/>
      <c r="B15" s="225"/>
      <c r="C15" s="258"/>
      <c r="D15" s="225"/>
      <c r="E15" s="272"/>
      <c r="F15" s="272"/>
      <c r="G15" s="272"/>
      <c r="H15" s="275"/>
      <c r="I15" s="275"/>
      <c r="J15" s="277"/>
      <c r="K15" s="272"/>
      <c r="L15" s="272"/>
      <c r="M15" s="235"/>
      <c r="N15" s="258"/>
    </row>
    <row r="16" spans="1:14" s="32" customFormat="1" ht="45.75" customHeight="1" x14ac:dyDescent="0.2">
      <c r="A16" s="266"/>
      <c r="B16" s="278" t="s">
        <v>254</v>
      </c>
      <c r="C16" s="256">
        <f>100%/11</f>
        <v>9.0909090909090912E-2</v>
      </c>
      <c r="D16" s="278" t="s">
        <v>259</v>
      </c>
      <c r="E16" s="248" t="s">
        <v>201</v>
      </c>
      <c r="F16" s="270" t="s">
        <v>260</v>
      </c>
      <c r="G16" s="144" t="s">
        <v>339</v>
      </c>
      <c r="H16" s="10">
        <v>43497</v>
      </c>
      <c r="I16" s="13">
        <v>43553</v>
      </c>
      <c r="J16" s="144" t="s">
        <v>188</v>
      </c>
      <c r="K16" s="33"/>
      <c r="L16" s="26"/>
      <c r="M16" s="133">
        <v>0</v>
      </c>
      <c r="N16" s="31">
        <f>$C$16/4</f>
        <v>2.2727272727272728E-2</v>
      </c>
    </row>
    <row r="17" spans="1:14" s="32" customFormat="1" ht="51.75" customHeight="1" x14ac:dyDescent="0.2">
      <c r="A17" s="266"/>
      <c r="B17" s="278"/>
      <c r="C17" s="257"/>
      <c r="D17" s="278"/>
      <c r="E17" s="248"/>
      <c r="F17" s="271"/>
      <c r="G17" s="144" t="s">
        <v>253</v>
      </c>
      <c r="H17" s="10">
        <v>43556</v>
      </c>
      <c r="I17" s="10">
        <v>43570</v>
      </c>
      <c r="J17" s="144" t="s">
        <v>188</v>
      </c>
      <c r="K17" s="33"/>
      <c r="L17" s="26"/>
      <c r="M17" s="133">
        <v>0</v>
      </c>
      <c r="N17" s="123">
        <f>$C$16/4</f>
        <v>2.2727272727272728E-2</v>
      </c>
    </row>
    <row r="18" spans="1:14" s="32" customFormat="1" ht="37.5" customHeight="1" x14ac:dyDescent="0.2">
      <c r="A18" s="266"/>
      <c r="B18" s="278"/>
      <c r="C18" s="257"/>
      <c r="D18" s="278"/>
      <c r="E18" s="248"/>
      <c r="F18" s="271"/>
      <c r="G18" s="144" t="s">
        <v>328</v>
      </c>
      <c r="H18" s="10">
        <v>43556</v>
      </c>
      <c r="I18" s="10">
        <v>43600</v>
      </c>
      <c r="J18" s="144" t="s">
        <v>188</v>
      </c>
      <c r="K18" s="33"/>
      <c r="L18" s="26"/>
      <c r="M18" s="133">
        <v>0</v>
      </c>
      <c r="N18" s="123">
        <f>$C$16/4</f>
        <v>2.2727272727272728E-2</v>
      </c>
    </row>
    <row r="19" spans="1:14" s="32" customFormat="1" ht="36.75" customHeight="1" x14ac:dyDescent="0.2">
      <c r="A19" s="266"/>
      <c r="B19" s="278"/>
      <c r="C19" s="258"/>
      <c r="D19" s="278"/>
      <c r="E19" s="248"/>
      <c r="F19" s="272"/>
      <c r="G19" s="144" t="s">
        <v>252</v>
      </c>
      <c r="H19" s="10">
        <v>43600</v>
      </c>
      <c r="I19" s="10">
        <v>43644</v>
      </c>
      <c r="J19" s="144" t="s">
        <v>188</v>
      </c>
      <c r="K19" s="26"/>
      <c r="L19" s="26"/>
      <c r="M19" s="133">
        <v>0</v>
      </c>
      <c r="N19" s="123">
        <f>$C$16/4</f>
        <v>2.2727272727272728E-2</v>
      </c>
    </row>
    <row r="20" spans="1:14" s="32" customFormat="1" ht="85.5" x14ac:dyDescent="0.2">
      <c r="A20" s="265" t="s">
        <v>15</v>
      </c>
      <c r="B20" s="267" t="s">
        <v>261</v>
      </c>
      <c r="C20" s="256">
        <f>100%/11</f>
        <v>9.0909090909090912E-2</v>
      </c>
      <c r="D20" s="28" t="s">
        <v>262</v>
      </c>
      <c r="E20" s="26" t="s">
        <v>49</v>
      </c>
      <c r="F20" s="26" t="s">
        <v>49</v>
      </c>
      <c r="G20" s="144" t="s">
        <v>240</v>
      </c>
      <c r="H20" s="10">
        <v>43467</v>
      </c>
      <c r="I20" s="10">
        <v>43496</v>
      </c>
      <c r="J20" s="144" t="s">
        <v>242</v>
      </c>
      <c r="K20" s="26"/>
      <c r="L20" s="26"/>
      <c r="M20" s="133">
        <v>0</v>
      </c>
      <c r="N20" s="31">
        <f>$C$20/5</f>
        <v>1.8181818181818181E-2</v>
      </c>
    </row>
    <row r="21" spans="1:14" s="32" customFormat="1" ht="34.5" customHeight="1" x14ac:dyDescent="0.2">
      <c r="A21" s="266"/>
      <c r="B21" s="268"/>
      <c r="C21" s="257"/>
      <c r="D21" s="267" t="s">
        <v>239</v>
      </c>
      <c r="E21" s="270" t="s">
        <v>49</v>
      </c>
      <c r="F21" s="270" t="s">
        <v>49</v>
      </c>
      <c r="G21" s="267" t="s">
        <v>241</v>
      </c>
      <c r="H21" s="13">
        <v>43467</v>
      </c>
      <c r="I21" s="13">
        <v>43553</v>
      </c>
      <c r="J21" s="144" t="s">
        <v>188</v>
      </c>
      <c r="K21" s="26"/>
      <c r="L21" s="26"/>
      <c r="M21" s="133">
        <v>0</v>
      </c>
      <c r="N21" s="123">
        <f>$C$20/5</f>
        <v>1.8181818181818181E-2</v>
      </c>
    </row>
    <row r="22" spans="1:14" s="32" customFormat="1" ht="44.25" customHeight="1" x14ac:dyDescent="0.2">
      <c r="A22" s="266"/>
      <c r="B22" s="268"/>
      <c r="C22" s="257"/>
      <c r="D22" s="268"/>
      <c r="E22" s="271"/>
      <c r="F22" s="271"/>
      <c r="G22" s="268"/>
      <c r="H22" s="13">
        <v>43556</v>
      </c>
      <c r="I22" s="10">
        <v>43644</v>
      </c>
      <c r="J22" s="144" t="s">
        <v>188</v>
      </c>
      <c r="K22" s="26"/>
      <c r="L22" s="26"/>
      <c r="M22" s="133">
        <v>0</v>
      </c>
      <c r="N22" s="123">
        <f>$C$20/5</f>
        <v>1.8181818181818181E-2</v>
      </c>
    </row>
    <row r="23" spans="1:14" s="32" customFormat="1" ht="71.25" customHeight="1" x14ac:dyDescent="0.2">
      <c r="A23" s="266"/>
      <c r="B23" s="268"/>
      <c r="C23" s="257"/>
      <c r="D23" s="268"/>
      <c r="E23" s="271"/>
      <c r="F23" s="271"/>
      <c r="G23" s="268"/>
      <c r="H23" s="13">
        <v>43647</v>
      </c>
      <c r="I23" s="13">
        <v>43738</v>
      </c>
      <c r="J23" s="144" t="s">
        <v>188</v>
      </c>
      <c r="K23" s="26"/>
      <c r="L23" s="26"/>
      <c r="M23" s="133">
        <v>0</v>
      </c>
      <c r="N23" s="123">
        <f>$C$20/5</f>
        <v>1.8181818181818181E-2</v>
      </c>
    </row>
    <row r="24" spans="1:14" s="32" customFormat="1" ht="70.5" customHeight="1" x14ac:dyDescent="0.2">
      <c r="A24" s="273"/>
      <c r="B24" s="269"/>
      <c r="C24" s="258"/>
      <c r="D24" s="269"/>
      <c r="E24" s="272"/>
      <c r="F24" s="272"/>
      <c r="G24" s="269"/>
      <c r="H24" s="13">
        <v>43739</v>
      </c>
      <c r="I24" s="13">
        <v>43829</v>
      </c>
      <c r="J24" s="144" t="s">
        <v>188</v>
      </c>
      <c r="K24" s="26"/>
      <c r="L24" s="26"/>
      <c r="M24" s="133">
        <v>0</v>
      </c>
      <c r="N24" s="123">
        <f>$C$20/5</f>
        <v>1.8181818181818181E-2</v>
      </c>
    </row>
    <row r="25" spans="1:14" s="8" customFormat="1" ht="67.5" customHeight="1" x14ac:dyDescent="0.2">
      <c r="A25" s="245" t="s">
        <v>16</v>
      </c>
      <c r="B25" s="9" t="s">
        <v>267</v>
      </c>
      <c r="C25" s="259">
        <f>100%/11</f>
        <v>9.0909090909090912E-2</v>
      </c>
      <c r="D25" s="9" t="s">
        <v>154</v>
      </c>
      <c r="E25" s="35" t="s">
        <v>156</v>
      </c>
      <c r="F25" s="35" t="s">
        <v>156</v>
      </c>
      <c r="G25" s="141" t="s">
        <v>157</v>
      </c>
      <c r="H25" s="10">
        <v>43466</v>
      </c>
      <c r="I25" s="10">
        <v>43830</v>
      </c>
      <c r="J25" s="141" t="s">
        <v>171</v>
      </c>
      <c r="K25" s="11"/>
      <c r="L25" s="11"/>
      <c r="M25" s="133">
        <v>0</v>
      </c>
      <c r="N25" s="36">
        <f>$C$25/3</f>
        <v>3.0303030303030304E-2</v>
      </c>
    </row>
    <row r="26" spans="1:14" s="8" customFormat="1" ht="67.5" customHeight="1" x14ac:dyDescent="0.2">
      <c r="A26" s="246"/>
      <c r="B26" s="149" t="s">
        <v>395</v>
      </c>
      <c r="C26" s="260"/>
      <c r="D26" s="149" t="s">
        <v>396</v>
      </c>
      <c r="E26" s="35" t="s">
        <v>156</v>
      </c>
      <c r="F26" s="35" t="s">
        <v>156</v>
      </c>
      <c r="G26" s="158" t="s">
        <v>401</v>
      </c>
      <c r="H26" s="10">
        <v>43647</v>
      </c>
      <c r="I26" s="10">
        <v>43830</v>
      </c>
      <c r="J26" s="158" t="s">
        <v>402</v>
      </c>
      <c r="K26" s="11"/>
      <c r="L26" s="11"/>
      <c r="M26" s="133">
        <v>0</v>
      </c>
      <c r="N26" s="36">
        <f>$C$25/3</f>
        <v>3.0303030303030304E-2</v>
      </c>
    </row>
    <row r="27" spans="1:14" s="8" customFormat="1" ht="69.75" customHeight="1" x14ac:dyDescent="0.2">
      <c r="A27" s="247"/>
      <c r="B27" s="9" t="s">
        <v>268</v>
      </c>
      <c r="C27" s="261"/>
      <c r="D27" s="21" t="s">
        <v>155</v>
      </c>
      <c r="E27" s="11" t="s">
        <v>158</v>
      </c>
      <c r="F27" s="11" t="s">
        <v>48</v>
      </c>
      <c r="G27" s="141" t="s">
        <v>269</v>
      </c>
      <c r="H27" s="10">
        <v>43497</v>
      </c>
      <c r="I27" s="10">
        <v>43799</v>
      </c>
      <c r="J27" s="141" t="s">
        <v>172</v>
      </c>
      <c r="K27" s="11"/>
      <c r="L27" s="11"/>
      <c r="M27" s="133">
        <v>0.1</v>
      </c>
      <c r="N27" s="36">
        <f>$C$25/3</f>
        <v>3.0303030303030304E-2</v>
      </c>
    </row>
    <row r="28" spans="1:14" s="8" customFormat="1" ht="39.75" customHeight="1" x14ac:dyDescent="0.2">
      <c r="A28" s="245" t="s">
        <v>17</v>
      </c>
      <c r="B28" s="279" t="s">
        <v>334</v>
      </c>
      <c r="C28" s="262">
        <f>100%/11</f>
        <v>9.0909090909090912E-2</v>
      </c>
      <c r="D28" s="231" t="s">
        <v>331</v>
      </c>
      <c r="E28" s="227" t="s">
        <v>60</v>
      </c>
      <c r="F28" s="227" t="s">
        <v>48</v>
      </c>
      <c r="G28" s="142" t="s">
        <v>330</v>
      </c>
      <c r="H28" s="127">
        <v>43525</v>
      </c>
      <c r="I28" s="25">
        <v>43631</v>
      </c>
      <c r="J28" s="151" t="s">
        <v>400</v>
      </c>
      <c r="K28" s="11"/>
      <c r="L28" s="37"/>
      <c r="M28" s="133">
        <v>0</v>
      </c>
      <c r="N28" s="36">
        <f>$C$28/3</f>
        <v>3.0303030303030304E-2</v>
      </c>
    </row>
    <row r="29" spans="1:14" s="8" customFormat="1" ht="39.75" customHeight="1" x14ac:dyDescent="0.2">
      <c r="A29" s="246"/>
      <c r="B29" s="280"/>
      <c r="C29" s="263"/>
      <c r="D29" s="233"/>
      <c r="E29" s="229"/>
      <c r="F29" s="229"/>
      <c r="G29" s="141" t="s">
        <v>366</v>
      </c>
      <c r="H29" s="127">
        <v>43525</v>
      </c>
      <c r="I29" s="25">
        <v>43631</v>
      </c>
      <c r="J29" s="151" t="s">
        <v>400</v>
      </c>
      <c r="K29" s="11"/>
      <c r="L29" s="37"/>
      <c r="M29" s="133">
        <v>0</v>
      </c>
      <c r="N29" s="36">
        <f>$C$28/3</f>
        <v>3.0303030303030304E-2</v>
      </c>
    </row>
    <row r="30" spans="1:14" s="8" customFormat="1" ht="42.75" customHeight="1" x14ac:dyDescent="0.2">
      <c r="A30" s="246"/>
      <c r="B30" s="280"/>
      <c r="C30" s="264"/>
      <c r="D30" s="119" t="s">
        <v>332</v>
      </c>
      <c r="E30" s="117" t="s">
        <v>60</v>
      </c>
      <c r="F30" s="117" t="s">
        <v>48</v>
      </c>
      <c r="G30" s="142" t="s">
        <v>333</v>
      </c>
      <c r="H30" s="25">
        <v>43644</v>
      </c>
      <c r="I30" s="25">
        <v>43661</v>
      </c>
      <c r="J30" s="151" t="s">
        <v>400</v>
      </c>
      <c r="K30" s="11"/>
      <c r="L30" s="37"/>
      <c r="M30" s="133">
        <v>0</v>
      </c>
      <c r="N30" s="36">
        <f>$C$28/3</f>
        <v>3.0303030303030304E-2</v>
      </c>
    </row>
    <row r="31" spans="1:14" s="8" customFormat="1" ht="190.5" customHeight="1" x14ac:dyDescent="0.2">
      <c r="A31" s="247"/>
      <c r="B31" s="281"/>
      <c r="C31" s="128">
        <f>100%/11</f>
        <v>9.0909090909090912E-2</v>
      </c>
      <c r="D31" s="118" t="s">
        <v>290</v>
      </c>
      <c r="E31" s="129" t="s">
        <v>60</v>
      </c>
      <c r="F31" s="129" t="s">
        <v>48</v>
      </c>
      <c r="G31" s="142" t="s">
        <v>335</v>
      </c>
      <c r="H31" s="25">
        <v>43738</v>
      </c>
      <c r="I31" s="25">
        <v>43745</v>
      </c>
      <c r="J31" s="142" t="s">
        <v>289</v>
      </c>
      <c r="K31" s="11"/>
      <c r="L31" s="37"/>
      <c r="M31" s="133">
        <v>0</v>
      </c>
      <c r="N31" s="36">
        <f>C31</f>
        <v>9.0909090909090912E-2</v>
      </c>
    </row>
    <row r="32" spans="1:14" s="8" customFormat="1" ht="75" customHeight="1" x14ac:dyDescent="0.2">
      <c r="A32" s="246" t="s">
        <v>132</v>
      </c>
      <c r="B32" s="218" t="s">
        <v>133</v>
      </c>
      <c r="C32" s="259">
        <f>100%/11</f>
        <v>9.0909090909090912E-2</v>
      </c>
      <c r="D32" s="9" t="s">
        <v>134</v>
      </c>
      <c r="E32" s="11" t="s">
        <v>201</v>
      </c>
      <c r="F32" s="11" t="s">
        <v>139</v>
      </c>
      <c r="G32" s="141" t="s">
        <v>136</v>
      </c>
      <c r="H32" s="25">
        <v>43497</v>
      </c>
      <c r="I32" s="15">
        <v>43646</v>
      </c>
      <c r="J32" s="141" t="s">
        <v>150</v>
      </c>
      <c r="K32" s="11"/>
      <c r="L32" s="11"/>
      <c r="M32" s="133">
        <v>0</v>
      </c>
      <c r="N32" s="36">
        <f>$C$32/2</f>
        <v>4.5454545454545456E-2</v>
      </c>
    </row>
    <row r="33" spans="1:40" s="8" customFormat="1" ht="42" customHeight="1" x14ac:dyDescent="0.2">
      <c r="A33" s="246"/>
      <c r="B33" s="219"/>
      <c r="C33" s="261"/>
      <c r="D33" s="9" t="s">
        <v>135</v>
      </c>
      <c r="E33" s="11" t="s">
        <v>201</v>
      </c>
      <c r="F33" s="11" t="s">
        <v>138</v>
      </c>
      <c r="G33" s="141" t="s">
        <v>137</v>
      </c>
      <c r="H33" s="25">
        <v>43709</v>
      </c>
      <c r="I33" s="15">
        <v>43799</v>
      </c>
      <c r="J33" s="141" t="s">
        <v>151</v>
      </c>
      <c r="K33" s="11"/>
      <c r="L33" s="11"/>
      <c r="M33" s="133">
        <v>0</v>
      </c>
      <c r="N33" s="36">
        <f>$C$32/2</f>
        <v>4.5454545454545456E-2</v>
      </c>
    </row>
    <row r="34" spans="1:40" s="8" customFormat="1" ht="114.75" customHeight="1" x14ac:dyDescent="0.2">
      <c r="A34" s="246"/>
      <c r="B34" s="218" t="s">
        <v>140</v>
      </c>
      <c r="C34" s="259">
        <f>100%/11</f>
        <v>9.0909090909090912E-2</v>
      </c>
      <c r="D34" s="9" t="s">
        <v>287</v>
      </c>
      <c r="E34" s="11" t="s">
        <v>201</v>
      </c>
      <c r="F34" s="11" t="s">
        <v>149</v>
      </c>
      <c r="G34" s="141" t="s">
        <v>147</v>
      </c>
      <c r="H34" s="25">
        <v>43800</v>
      </c>
      <c r="I34" s="15">
        <v>43830</v>
      </c>
      <c r="J34" s="141" t="s">
        <v>152</v>
      </c>
      <c r="K34" s="11"/>
      <c r="L34" s="11"/>
      <c r="M34" s="133">
        <v>0</v>
      </c>
      <c r="N34" s="36">
        <f>$C$34/2</f>
        <v>4.5454545454545456E-2</v>
      </c>
    </row>
    <row r="35" spans="1:40" s="8" customFormat="1" ht="40.5" customHeight="1" x14ac:dyDescent="0.2">
      <c r="A35" s="247"/>
      <c r="B35" s="219"/>
      <c r="C35" s="261"/>
      <c r="D35" s="9" t="s">
        <v>141</v>
      </c>
      <c r="E35" s="11" t="s">
        <v>201</v>
      </c>
      <c r="F35" s="11" t="s">
        <v>142</v>
      </c>
      <c r="G35" s="141" t="s">
        <v>148</v>
      </c>
      <c r="H35" s="25">
        <v>43800</v>
      </c>
      <c r="I35" s="15">
        <v>43830</v>
      </c>
      <c r="J35" s="141" t="s">
        <v>153</v>
      </c>
      <c r="K35" s="11"/>
      <c r="L35" s="11"/>
      <c r="M35" s="133">
        <v>0</v>
      </c>
      <c r="N35" s="36">
        <f>$C$34/2</f>
        <v>4.5454545454545456E-2</v>
      </c>
    </row>
    <row r="36" spans="1:40" s="40" customFormat="1" ht="37.5" customHeight="1" x14ac:dyDescent="0.2">
      <c r="A36" s="47" t="s">
        <v>69</v>
      </c>
      <c r="B36" s="38" t="s">
        <v>170</v>
      </c>
      <c r="C36" s="39"/>
      <c r="E36" s="41"/>
      <c r="F36" s="42"/>
      <c r="G36" s="41"/>
      <c r="H36" s="43"/>
      <c r="I36" s="43"/>
      <c r="J36" s="41"/>
      <c r="K36" s="41"/>
      <c r="L36" s="41"/>
      <c r="M36" s="44"/>
      <c r="N36" s="45"/>
      <c r="O36" s="8"/>
      <c r="P36" s="8"/>
      <c r="Q36" s="8"/>
      <c r="R36" s="8"/>
      <c r="S36" s="8"/>
      <c r="T36" s="8"/>
      <c r="U36" s="8"/>
      <c r="V36" s="8"/>
      <c r="W36" s="8"/>
      <c r="X36" s="8"/>
      <c r="Y36" s="8"/>
      <c r="Z36" s="8"/>
      <c r="AA36" s="8"/>
      <c r="AB36" s="8"/>
      <c r="AC36" s="8"/>
      <c r="AD36" s="8"/>
      <c r="AE36" s="8"/>
      <c r="AF36" s="8"/>
      <c r="AG36" s="8"/>
      <c r="AH36" s="8"/>
      <c r="AI36" s="8"/>
      <c r="AJ36" s="8"/>
      <c r="AK36" s="8"/>
      <c r="AL36" s="8"/>
      <c r="AM36" s="8"/>
      <c r="AN36" s="8"/>
    </row>
    <row r="37" spans="1:40" s="8" customFormat="1" ht="57" x14ac:dyDescent="0.2">
      <c r="A37" s="245" t="s">
        <v>19</v>
      </c>
      <c r="B37" s="218" t="s">
        <v>80</v>
      </c>
      <c r="C37" s="256">
        <f>100%/11</f>
        <v>9.0909090909090912E-2</v>
      </c>
      <c r="D37" s="9" t="s">
        <v>175</v>
      </c>
      <c r="E37" s="11" t="s">
        <v>174</v>
      </c>
      <c r="F37" s="11" t="s">
        <v>173</v>
      </c>
      <c r="G37" s="141" t="s">
        <v>179</v>
      </c>
      <c r="H37" s="15">
        <v>43497</v>
      </c>
      <c r="I37" s="15">
        <v>43553</v>
      </c>
      <c r="J37" s="141" t="s">
        <v>178</v>
      </c>
      <c r="K37" s="11"/>
      <c r="L37" s="11"/>
      <c r="M37" s="133">
        <v>0</v>
      </c>
      <c r="N37" s="36">
        <f>$C$37/4</f>
        <v>2.2727272727272728E-2</v>
      </c>
    </row>
    <row r="38" spans="1:40" s="8" customFormat="1" ht="47.25" customHeight="1" x14ac:dyDescent="0.2">
      <c r="A38" s="246"/>
      <c r="B38" s="226"/>
      <c r="C38" s="257"/>
      <c r="D38" s="9" t="s">
        <v>81</v>
      </c>
      <c r="E38" s="11" t="s">
        <v>174</v>
      </c>
      <c r="F38" s="11" t="s">
        <v>173</v>
      </c>
      <c r="G38" s="141" t="s">
        <v>176</v>
      </c>
      <c r="H38" s="15">
        <v>43497</v>
      </c>
      <c r="I38" s="15">
        <v>43812</v>
      </c>
      <c r="J38" s="141" t="s">
        <v>180</v>
      </c>
      <c r="K38" s="11"/>
      <c r="L38" s="11"/>
      <c r="M38" s="133">
        <v>0</v>
      </c>
      <c r="N38" s="36">
        <f>$C$37/4</f>
        <v>2.2727272727272728E-2</v>
      </c>
    </row>
    <row r="39" spans="1:40" s="8" customFormat="1" ht="48.75" customHeight="1" x14ac:dyDescent="0.2">
      <c r="A39" s="246"/>
      <c r="B39" s="226"/>
      <c r="C39" s="257"/>
      <c r="D39" s="9" t="s">
        <v>407</v>
      </c>
      <c r="E39" s="11" t="s">
        <v>174</v>
      </c>
      <c r="F39" s="11" t="s">
        <v>173</v>
      </c>
      <c r="G39" s="141" t="s">
        <v>177</v>
      </c>
      <c r="H39" s="15">
        <v>43497</v>
      </c>
      <c r="I39" s="15">
        <v>43812</v>
      </c>
      <c r="J39" s="141" t="s">
        <v>416</v>
      </c>
      <c r="K39" s="11"/>
      <c r="L39" s="11"/>
      <c r="M39" s="133">
        <v>0</v>
      </c>
      <c r="N39" s="36">
        <f>$C$37/4</f>
        <v>2.2727272727272728E-2</v>
      </c>
    </row>
    <row r="40" spans="1:40" s="8" customFormat="1" ht="53.25" customHeight="1" x14ac:dyDescent="0.2">
      <c r="A40" s="246"/>
      <c r="B40" s="219"/>
      <c r="C40" s="258"/>
      <c r="D40" s="4" t="s">
        <v>295</v>
      </c>
      <c r="E40" s="3" t="s">
        <v>296</v>
      </c>
      <c r="F40" s="7" t="s">
        <v>209</v>
      </c>
      <c r="G40" s="165" t="s">
        <v>405</v>
      </c>
      <c r="H40" s="147">
        <v>43497</v>
      </c>
      <c r="I40" s="147">
        <v>43830</v>
      </c>
      <c r="J40" s="148" t="s">
        <v>297</v>
      </c>
      <c r="K40" s="11"/>
      <c r="L40" s="11"/>
      <c r="M40" s="133">
        <v>0</v>
      </c>
      <c r="N40" s="36">
        <f>$C$37/4</f>
        <v>2.2727272727272728E-2</v>
      </c>
    </row>
    <row r="41" spans="1:40" s="8" customFormat="1" ht="47.25" customHeight="1" x14ac:dyDescent="0.2">
      <c r="A41" s="245" t="s">
        <v>20</v>
      </c>
      <c r="B41" s="267" t="s">
        <v>321</v>
      </c>
      <c r="C41" s="256">
        <f>100%/11</f>
        <v>9.0909090909090912E-2</v>
      </c>
      <c r="D41" s="46" t="s">
        <v>318</v>
      </c>
      <c r="E41" s="26" t="s">
        <v>198</v>
      </c>
      <c r="F41" s="26" t="s">
        <v>79</v>
      </c>
      <c r="G41" s="141" t="s">
        <v>319</v>
      </c>
      <c r="H41" s="15">
        <v>43467</v>
      </c>
      <c r="I41" s="15">
        <v>43553</v>
      </c>
      <c r="J41" s="144" t="s">
        <v>188</v>
      </c>
      <c r="K41" s="11"/>
      <c r="L41" s="37"/>
      <c r="M41" s="133">
        <v>0</v>
      </c>
      <c r="N41" s="36">
        <f>$C$41/4</f>
        <v>2.2727272727272728E-2</v>
      </c>
    </row>
    <row r="42" spans="1:40" s="8" customFormat="1" ht="128.25" x14ac:dyDescent="0.2">
      <c r="A42" s="246"/>
      <c r="B42" s="268"/>
      <c r="C42" s="257"/>
      <c r="D42" s="33" t="s">
        <v>320</v>
      </c>
      <c r="E42" s="270" t="s">
        <v>198</v>
      </c>
      <c r="F42" s="270" t="s">
        <v>79</v>
      </c>
      <c r="G42" s="144" t="s">
        <v>369</v>
      </c>
      <c r="H42" s="15">
        <v>43556</v>
      </c>
      <c r="I42" s="15">
        <v>43799</v>
      </c>
      <c r="J42" s="144" t="s">
        <v>367</v>
      </c>
      <c r="K42" s="11"/>
      <c r="L42" s="37"/>
      <c r="M42" s="133">
        <v>0</v>
      </c>
      <c r="N42" s="36">
        <f>$C$41/4</f>
        <v>2.2727272727272728E-2</v>
      </c>
    </row>
    <row r="43" spans="1:40" s="8" customFormat="1" ht="85.5" x14ac:dyDescent="0.2">
      <c r="A43" s="246"/>
      <c r="B43" s="268"/>
      <c r="C43" s="257"/>
      <c r="D43" s="33" t="s">
        <v>322</v>
      </c>
      <c r="E43" s="272"/>
      <c r="F43" s="272"/>
      <c r="G43" s="144" t="s">
        <v>370</v>
      </c>
      <c r="H43" s="15">
        <v>43556</v>
      </c>
      <c r="I43" s="15">
        <v>43799</v>
      </c>
      <c r="J43" s="144" t="s">
        <v>368</v>
      </c>
      <c r="K43" s="11"/>
      <c r="L43" s="37"/>
      <c r="M43" s="133">
        <v>0</v>
      </c>
      <c r="N43" s="36">
        <f>$C$41/4</f>
        <v>2.2727272727272728E-2</v>
      </c>
    </row>
    <row r="44" spans="1:40" s="8" customFormat="1" ht="66.75" customHeight="1" x14ac:dyDescent="0.2">
      <c r="A44" s="247"/>
      <c r="B44" s="269"/>
      <c r="C44" s="258"/>
      <c r="D44" s="46" t="s">
        <v>288</v>
      </c>
      <c r="E44" s="34" t="s">
        <v>198</v>
      </c>
      <c r="F44" s="34" t="s">
        <v>79</v>
      </c>
      <c r="G44" s="18" t="s">
        <v>199</v>
      </c>
      <c r="H44" s="15">
        <v>43467</v>
      </c>
      <c r="I44" s="15">
        <v>43707</v>
      </c>
      <c r="J44" s="18" t="s">
        <v>200</v>
      </c>
      <c r="K44" s="14"/>
      <c r="L44" s="14"/>
      <c r="M44" s="133">
        <v>0</v>
      </c>
      <c r="N44" s="36">
        <f>$C$41/4</f>
        <v>2.2727272727272728E-2</v>
      </c>
    </row>
    <row r="45" spans="1:40" x14ac:dyDescent="0.25">
      <c r="C45" s="135">
        <f>SUM(M11:M44)/32</f>
        <v>3.1250000000000002E-3</v>
      </c>
    </row>
    <row r="50" spans="7:7" x14ac:dyDescent="0.25">
      <c r="G50" s="1"/>
    </row>
    <row r="53" spans="7:7" x14ac:dyDescent="0.25">
      <c r="G53" s="1"/>
    </row>
  </sheetData>
  <mergeCells count="61">
    <mergeCell ref="K14:K15"/>
    <mergeCell ref="L14:L15"/>
    <mergeCell ref="M14:M15"/>
    <mergeCell ref="N14:N15"/>
    <mergeCell ref="B11:B13"/>
    <mergeCell ref="C11:C13"/>
    <mergeCell ref="G12:G13"/>
    <mergeCell ref="C14:C15"/>
    <mergeCell ref="D14:D15"/>
    <mergeCell ref="E14:E15"/>
    <mergeCell ref="F14:F15"/>
    <mergeCell ref="G14:G15"/>
    <mergeCell ref="B28:B31"/>
    <mergeCell ref="A28:A31"/>
    <mergeCell ref="E28:E29"/>
    <mergeCell ref="A37:A40"/>
    <mergeCell ref="D28:D29"/>
    <mergeCell ref="B32:B33"/>
    <mergeCell ref="B34:B35"/>
    <mergeCell ref="A32:A35"/>
    <mergeCell ref="B37:B40"/>
    <mergeCell ref="C34:C35"/>
    <mergeCell ref="C37:C40"/>
    <mergeCell ref="B2:N2"/>
    <mergeCell ref="B3:N3"/>
    <mergeCell ref="B4:N4"/>
    <mergeCell ref="A1:N1"/>
    <mergeCell ref="A41:A44"/>
    <mergeCell ref="B41:B44"/>
    <mergeCell ref="B14:B15"/>
    <mergeCell ref="B20:B24"/>
    <mergeCell ref="F11:F13"/>
    <mergeCell ref="E16:E19"/>
    <mergeCell ref="D16:D19"/>
    <mergeCell ref="B16:B19"/>
    <mergeCell ref="C16:C19"/>
    <mergeCell ref="F16:F19"/>
    <mergeCell ref="E42:E43"/>
    <mergeCell ref="F42:F43"/>
    <mergeCell ref="B5:N5"/>
    <mergeCell ref="B6:N6"/>
    <mergeCell ref="B7:N7"/>
    <mergeCell ref="A9:N9"/>
    <mergeCell ref="A25:A27"/>
    <mergeCell ref="A11:A19"/>
    <mergeCell ref="D21:D24"/>
    <mergeCell ref="E21:E24"/>
    <mergeCell ref="F21:F24"/>
    <mergeCell ref="G21:G24"/>
    <mergeCell ref="A20:A24"/>
    <mergeCell ref="D11:D13"/>
    <mergeCell ref="E11:E13"/>
    <mergeCell ref="H14:H15"/>
    <mergeCell ref="I14:I15"/>
    <mergeCell ref="J14:J15"/>
    <mergeCell ref="C41:C44"/>
    <mergeCell ref="C20:C24"/>
    <mergeCell ref="C25:C27"/>
    <mergeCell ref="C32:C33"/>
    <mergeCell ref="F28:F29"/>
    <mergeCell ref="C28:C30"/>
  </mergeCells>
  <conditionalFormatting sqref="M11">
    <cfRule type="cellIs" dxfId="170" priority="103" operator="between">
      <formula>0</formula>
      <formula>0.39</formula>
    </cfRule>
    <cfRule type="cellIs" dxfId="169" priority="104" operator="between">
      <formula>0.4</formula>
      <formula>0.7</formula>
    </cfRule>
    <cfRule type="cellIs" dxfId="168" priority="105" operator="between">
      <formula>0.71</formula>
      <formula>1</formula>
    </cfRule>
  </conditionalFormatting>
  <conditionalFormatting sqref="M12">
    <cfRule type="cellIs" dxfId="167" priority="100" operator="between">
      <formula>0</formula>
      <formula>0.39</formula>
    </cfRule>
    <cfRule type="cellIs" dxfId="166" priority="101" operator="between">
      <formula>0.4</formula>
      <formula>0.7</formula>
    </cfRule>
    <cfRule type="cellIs" dxfId="165" priority="102" operator="between">
      <formula>0.71</formula>
      <formula>1</formula>
    </cfRule>
  </conditionalFormatting>
  <conditionalFormatting sqref="M13">
    <cfRule type="cellIs" dxfId="164" priority="94" operator="between">
      <formula>0</formula>
      <formula>0.39</formula>
    </cfRule>
    <cfRule type="cellIs" dxfId="163" priority="95" operator="between">
      <formula>0.4</formula>
      <formula>0.7</formula>
    </cfRule>
    <cfRule type="cellIs" dxfId="162" priority="96" operator="between">
      <formula>0.71</formula>
      <formula>1</formula>
    </cfRule>
  </conditionalFormatting>
  <conditionalFormatting sqref="M14">
    <cfRule type="cellIs" dxfId="161" priority="91" operator="between">
      <formula>0</formula>
      <formula>0.39</formula>
    </cfRule>
    <cfRule type="cellIs" dxfId="160" priority="92" operator="between">
      <formula>0.4</formula>
      <formula>0.7</formula>
    </cfRule>
    <cfRule type="cellIs" dxfId="159" priority="93" operator="between">
      <formula>0.71</formula>
      <formula>1</formula>
    </cfRule>
  </conditionalFormatting>
  <conditionalFormatting sqref="M16">
    <cfRule type="cellIs" dxfId="158" priority="85" operator="between">
      <formula>0</formula>
      <formula>0.39</formula>
    </cfRule>
    <cfRule type="cellIs" dxfId="157" priority="86" operator="between">
      <formula>0.4</formula>
      <formula>0.7</formula>
    </cfRule>
    <cfRule type="cellIs" dxfId="156" priority="87" operator="between">
      <formula>0.71</formula>
      <formula>1</formula>
    </cfRule>
  </conditionalFormatting>
  <conditionalFormatting sqref="M17">
    <cfRule type="cellIs" dxfId="155" priority="82" operator="between">
      <formula>0</formula>
      <formula>0.39</formula>
    </cfRule>
    <cfRule type="cellIs" dxfId="154" priority="83" operator="between">
      <formula>0.4</formula>
      <formula>0.7</formula>
    </cfRule>
    <cfRule type="cellIs" dxfId="153" priority="84" operator="between">
      <formula>0.71</formula>
      <formula>1</formula>
    </cfRule>
  </conditionalFormatting>
  <conditionalFormatting sqref="M18">
    <cfRule type="cellIs" dxfId="152" priority="79" operator="between">
      <formula>0</formula>
      <formula>0.39</formula>
    </cfRule>
    <cfRule type="cellIs" dxfId="151" priority="80" operator="between">
      <formula>0.4</formula>
      <formula>0.7</formula>
    </cfRule>
    <cfRule type="cellIs" dxfId="150" priority="81" operator="between">
      <formula>0.71</formula>
      <formula>1</formula>
    </cfRule>
  </conditionalFormatting>
  <conditionalFormatting sqref="M19">
    <cfRule type="cellIs" dxfId="149" priority="76" operator="between">
      <formula>0</formula>
      <formula>0.39</formula>
    </cfRule>
    <cfRule type="cellIs" dxfId="148" priority="77" operator="between">
      <formula>0.4</formula>
      <formula>0.7</formula>
    </cfRule>
    <cfRule type="cellIs" dxfId="147" priority="78" operator="between">
      <formula>0.71</formula>
      <formula>1</formula>
    </cfRule>
  </conditionalFormatting>
  <conditionalFormatting sqref="M20">
    <cfRule type="cellIs" dxfId="146" priority="73" operator="between">
      <formula>0</formula>
      <formula>0.39</formula>
    </cfRule>
    <cfRule type="cellIs" dxfId="145" priority="74" operator="between">
      <formula>0.4</formula>
      <formula>0.7</formula>
    </cfRule>
    <cfRule type="cellIs" dxfId="144" priority="75" operator="between">
      <formula>0.71</formula>
      <formula>1</formula>
    </cfRule>
  </conditionalFormatting>
  <conditionalFormatting sqref="M21">
    <cfRule type="cellIs" dxfId="143" priority="70" operator="between">
      <formula>0</formula>
      <formula>0.39</formula>
    </cfRule>
    <cfRule type="cellIs" dxfId="142" priority="71" operator="between">
      <formula>0.4</formula>
      <formula>0.7</formula>
    </cfRule>
    <cfRule type="cellIs" dxfId="141" priority="72" operator="between">
      <formula>0.71</formula>
      <formula>1</formula>
    </cfRule>
  </conditionalFormatting>
  <conditionalFormatting sqref="M22">
    <cfRule type="cellIs" dxfId="140" priority="67" operator="between">
      <formula>0</formula>
      <formula>0.39</formula>
    </cfRule>
    <cfRule type="cellIs" dxfId="139" priority="68" operator="between">
      <formula>0.4</formula>
      <formula>0.7</formula>
    </cfRule>
    <cfRule type="cellIs" dxfId="138" priority="69" operator="between">
      <formula>0.71</formula>
      <formula>1</formula>
    </cfRule>
  </conditionalFormatting>
  <conditionalFormatting sqref="M23">
    <cfRule type="cellIs" dxfId="137" priority="64" operator="between">
      <formula>0</formula>
      <formula>0.39</formula>
    </cfRule>
    <cfRule type="cellIs" dxfId="136" priority="65" operator="between">
      <formula>0.4</formula>
      <formula>0.7</formula>
    </cfRule>
    <cfRule type="cellIs" dxfId="135" priority="66" operator="between">
      <formula>0.71</formula>
      <formula>1</formula>
    </cfRule>
  </conditionalFormatting>
  <conditionalFormatting sqref="M24">
    <cfRule type="cellIs" dxfId="134" priority="61" operator="between">
      <formula>0</formula>
      <formula>0.39</formula>
    </cfRule>
    <cfRule type="cellIs" dxfId="133" priority="62" operator="between">
      <formula>0.4</formula>
      <formula>0.7</formula>
    </cfRule>
    <cfRule type="cellIs" dxfId="132" priority="63" operator="between">
      <formula>0.71</formula>
      <formula>1</formula>
    </cfRule>
  </conditionalFormatting>
  <conditionalFormatting sqref="M25:M26">
    <cfRule type="cellIs" dxfId="131" priority="58" operator="between">
      <formula>0</formula>
      <formula>0.39</formula>
    </cfRule>
    <cfRule type="cellIs" dxfId="130" priority="59" operator="between">
      <formula>0.4</formula>
      <formula>0.7</formula>
    </cfRule>
    <cfRule type="cellIs" dxfId="129" priority="60" operator="between">
      <formula>0.71</formula>
      <formula>1</formula>
    </cfRule>
  </conditionalFormatting>
  <conditionalFormatting sqref="M27">
    <cfRule type="cellIs" dxfId="128" priority="55" operator="between">
      <formula>0</formula>
      <formula>0.39</formula>
    </cfRule>
    <cfRule type="cellIs" dxfId="127" priority="56" operator="between">
      <formula>0.4</formula>
      <formula>0.7</formula>
    </cfRule>
    <cfRule type="cellIs" dxfId="126" priority="57" operator="between">
      <formula>0.71</formula>
      <formula>1</formula>
    </cfRule>
  </conditionalFormatting>
  <conditionalFormatting sqref="M28">
    <cfRule type="cellIs" dxfId="125" priority="52" operator="between">
      <formula>0</formula>
      <formula>0.39</formula>
    </cfRule>
    <cfRule type="cellIs" dxfId="124" priority="53" operator="between">
      <formula>0.4</formula>
      <formula>0.7</formula>
    </cfRule>
    <cfRule type="cellIs" dxfId="123" priority="54" operator="between">
      <formula>0.71</formula>
      <formula>1</formula>
    </cfRule>
  </conditionalFormatting>
  <conditionalFormatting sqref="M29">
    <cfRule type="cellIs" dxfId="122" priority="49" operator="between">
      <formula>0</formula>
      <formula>0.39</formula>
    </cfRule>
    <cfRule type="cellIs" dxfId="121" priority="50" operator="between">
      <formula>0.4</formula>
      <formula>0.7</formula>
    </cfRule>
    <cfRule type="cellIs" dxfId="120" priority="51" operator="between">
      <formula>0.71</formula>
      <formula>1</formula>
    </cfRule>
  </conditionalFormatting>
  <conditionalFormatting sqref="M30">
    <cfRule type="cellIs" dxfId="119" priority="46" operator="between">
      <formula>0</formula>
      <formula>0.39</formula>
    </cfRule>
    <cfRule type="cellIs" dxfId="118" priority="47" operator="between">
      <formula>0.4</formula>
      <formula>0.7</formula>
    </cfRule>
    <cfRule type="cellIs" dxfId="117" priority="48" operator="between">
      <formula>0.71</formula>
      <formula>1</formula>
    </cfRule>
  </conditionalFormatting>
  <conditionalFormatting sqref="M31">
    <cfRule type="cellIs" dxfId="116" priority="43" operator="between">
      <formula>0</formula>
      <formula>0.39</formula>
    </cfRule>
    <cfRule type="cellIs" dxfId="115" priority="44" operator="between">
      <formula>0.4</formula>
      <formula>0.7</formula>
    </cfRule>
    <cfRule type="cellIs" dxfId="114" priority="45" operator="between">
      <formula>0.71</formula>
      <formula>1</formula>
    </cfRule>
  </conditionalFormatting>
  <conditionalFormatting sqref="M32">
    <cfRule type="cellIs" dxfId="113" priority="40" operator="between">
      <formula>0</formula>
      <formula>0.39</formula>
    </cfRule>
    <cfRule type="cellIs" dxfId="112" priority="41" operator="between">
      <formula>0.4</formula>
      <formula>0.7</formula>
    </cfRule>
    <cfRule type="cellIs" dxfId="111" priority="42" operator="between">
      <formula>0.71</formula>
      <formula>1</formula>
    </cfRule>
  </conditionalFormatting>
  <conditionalFormatting sqref="M33">
    <cfRule type="cellIs" dxfId="110" priority="37" operator="between">
      <formula>0</formula>
      <formula>0.39</formula>
    </cfRule>
    <cfRule type="cellIs" dxfId="109" priority="38" operator="between">
      <formula>0.4</formula>
      <formula>0.7</formula>
    </cfRule>
    <cfRule type="cellIs" dxfId="108" priority="39" operator="between">
      <formula>0.71</formula>
      <formula>1</formula>
    </cfRule>
  </conditionalFormatting>
  <conditionalFormatting sqref="M34">
    <cfRule type="cellIs" dxfId="107" priority="34" operator="between">
      <formula>0</formula>
      <formula>0.39</formula>
    </cfRule>
    <cfRule type="cellIs" dxfId="106" priority="35" operator="between">
      <formula>0.4</formula>
      <formula>0.7</formula>
    </cfRule>
    <cfRule type="cellIs" dxfId="105" priority="36" operator="between">
      <formula>0.71</formula>
      <formula>1</formula>
    </cfRule>
  </conditionalFormatting>
  <conditionalFormatting sqref="M35">
    <cfRule type="cellIs" dxfId="104" priority="31" operator="between">
      <formula>0</formula>
      <formula>0.39</formula>
    </cfRule>
    <cfRule type="cellIs" dxfId="103" priority="32" operator="between">
      <formula>0.4</formula>
      <formula>0.7</formula>
    </cfRule>
    <cfRule type="cellIs" dxfId="102" priority="33" operator="between">
      <formula>0.71</formula>
      <formula>1</formula>
    </cfRule>
  </conditionalFormatting>
  <conditionalFormatting sqref="M37">
    <cfRule type="cellIs" dxfId="101" priority="28" operator="between">
      <formula>0</formula>
      <formula>0.39</formula>
    </cfRule>
    <cfRule type="cellIs" dxfId="100" priority="29" operator="between">
      <formula>0.4</formula>
      <formula>0.7</formula>
    </cfRule>
    <cfRule type="cellIs" dxfId="99" priority="30" operator="between">
      <formula>0.71</formula>
      <formula>1</formula>
    </cfRule>
  </conditionalFormatting>
  <conditionalFormatting sqref="M38">
    <cfRule type="cellIs" dxfId="98" priority="25" operator="between">
      <formula>0</formula>
      <formula>0.39</formula>
    </cfRule>
    <cfRule type="cellIs" dxfId="97" priority="26" operator="between">
      <formula>0.4</formula>
      <formula>0.7</formula>
    </cfRule>
    <cfRule type="cellIs" dxfId="96" priority="27" operator="between">
      <formula>0.71</formula>
      <formula>1</formula>
    </cfRule>
  </conditionalFormatting>
  <conditionalFormatting sqref="M39">
    <cfRule type="cellIs" dxfId="95" priority="22" operator="between">
      <formula>0</formula>
      <formula>0.39</formula>
    </cfRule>
    <cfRule type="cellIs" dxfId="94" priority="23" operator="between">
      <formula>0.4</formula>
      <formula>0.7</formula>
    </cfRule>
    <cfRule type="cellIs" dxfId="93" priority="24" operator="between">
      <formula>0.71</formula>
      <formula>1</formula>
    </cfRule>
  </conditionalFormatting>
  <conditionalFormatting sqref="M40">
    <cfRule type="cellIs" dxfId="92" priority="19" operator="between">
      <formula>0</formula>
      <formula>0.39</formula>
    </cfRule>
    <cfRule type="cellIs" dxfId="91" priority="20" operator="between">
      <formula>0.4</formula>
      <formula>0.7</formula>
    </cfRule>
    <cfRule type="cellIs" dxfId="90" priority="21" operator="between">
      <formula>0.71</formula>
      <formula>1</formula>
    </cfRule>
  </conditionalFormatting>
  <conditionalFormatting sqref="M41">
    <cfRule type="cellIs" dxfId="89" priority="16" operator="between">
      <formula>0</formula>
      <formula>0.39</formula>
    </cfRule>
    <cfRule type="cellIs" dxfId="88" priority="17" operator="between">
      <formula>0.4</formula>
      <formula>0.7</formula>
    </cfRule>
    <cfRule type="cellIs" dxfId="87" priority="18" operator="between">
      <formula>0.71</formula>
      <formula>1</formula>
    </cfRule>
  </conditionalFormatting>
  <conditionalFormatting sqref="M44">
    <cfRule type="cellIs" dxfId="86" priority="7" operator="between">
      <formula>0</formula>
      <formula>0.39</formula>
    </cfRule>
    <cfRule type="cellIs" dxfId="85" priority="8" operator="between">
      <formula>0.4</formula>
      <formula>0.7</formula>
    </cfRule>
    <cfRule type="cellIs" dxfId="84" priority="9" operator="between">
      <formula>0.71</formula>
      <formula>1</formula>
    </cfRule>
  </conditionalFormatting>
  <conditionalFormatting sqref="M42">
    <cfRule type="cellIs" dxfId="83" priority="4" operator="between">
      <formula>0</formula>
      <formula>0.39</formula>
    </cfRule>
    <cfRule type="cellIs" dxfId="82" priority="5" operator="between">
      <formula>0.4</formula>
      <formula>0.7</formula>
    </cfRule>
    <cfRule type="cellIs" dxfId="81" priority="6" operator="between">
      <formula>0.71</formula>
      <formula>1</formula>
    </cfRule>
  </conditionalFormatting>
  <conditionalFormatting sqref="M43">
    <cfRule type="cellIs" dxfId="80" priority="1" operator="between">
      <formula>0</formula>
      <formula>0.39</formula>
    </cfRule>
    <cfRule type="cellIs" dxfId="79" priority="2" operator="between">
      <formula>0.4</formula>
      <formula>0.7</formula>
    </cfRule>
    <cfRule type="cellIs" dxfId="78" priority="3" operator="between">
      <formula>0.71</formula>
      <formula>1</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M35"/>
  <sheetViews>
    <sheetView topLeftCell="A5" zoomScale="55" zoomScaleNormal="55" workbookViewId="0">
      <selection activeCell="C14" sqref="C14"/>
    </sheetView>
  </sheetViews>
  <sheetFormatPr baseColWidth="10" defaultRowHeight="15" x14ac:dyDescent="0.25"/>
  <cols>
    <col min="1" max="1" width="21.85546875" customWidth="1"/>
    <col min="2" max="2" width="18.5703125" customWidth="1"/>
    <col min="4" max="4" width="36.140625" customWidth="1"/>
    <col min="5" max="5" width="34.7109375" bestFit="1" customWidth="1"/>
    <col min="6" max="6" width="35.85546875" bestFit="1" customWidth="1"/>
    <col min="7" max="7" width="39" customWidth="1"/>
    <col min="8" max="8" width="15.42578125" bestFit="1" customWidth="1"/>
    <col min="9" max="9" width="18" customWidth="1"/>
    <col min="10" max="10" width="30.5703125" customWidth="1"/>
    <col min="11" max="11" width="18.28515625" bestFit="1" customWidth="1"/>
    <col min="12" max="12" width="18.42578125" customWidth="1"/>
    <col min="13" max="13" width="14.5703125" customWidth="1"/>
    <col min="51" max="51" width="23.42578125" customWidth="1"/>
    <col min="52" max="52" width="24.28515625" customWidth="1"/>
    <col min="54" max="54" width="39.28515625" customWidth="1"/>
    <col min="55" max="55" width="24.28515625" customWidth="1"/>
    <col min="56" max="56" width="21" customWidth="1"/>
    <col min="57" max="57" width="36.140625" customWidth="1"/>
    <col min="61" max="61" width="21.85546875" customWidth="1"/>
  </cols>
  <sheetData>
    <row r="1" spans="1:65" s="5" customFormat="1" ht="33.75" customHeight="1" x14ac:dyDescent="0.25">
      <c r="A1" s="243" t="s">
        <v>28</v>
      </c>
      <c r="B1" s="244"/>
      <c r="C1" s="244"/>
      <c r="D1" s="244"/>
      <c r="E1" s="244"/>
      <c r="F1" s="244"/>
      <c r="G1" s="244"/>
      <c r="H1" s="244"/>
      <c r="I1" s="244"/>
      <c r="J1" s="244"/>
      <c r="K1" s="244"/>
      <c r="L1" s="244"/>
      <c r="M1" s="244"/>
      <c r="N1" s="244"/>
    </row>
    <row r="2" spans="1:65" s="5" customFormat="1" ht="29.25" customHeight="1" x14ac:dyDescent="0.25">
      <c r="A2" s="22" t="s">
        <v>29</v>
      </c>
      <c r="B2" s="214" t="s">
        <v>30</v>
      </c>
      <c r="C2" s="214"/>
      <c r="D2" s="214"/>
      <c r="E2" s="214"/>
      <c r="F2" s="214"/>
      <c r="G2" s="214"/>
      <c r="H2" s="214"/>
      <c r="I2" s="214"/>
      <c r="J2" s="214"/>
      <c r="K2" s="214"/>
      <c r="L2" s="214"/>
      <c r="M2" s="214"/>
      <c r="N2" s="214"/>
    </row>
    <row r="3" spans="1:65" s="5" customFormat="1" ht="28.5" customHeight="1" thickBot="1" x14ac:dyDescent="0.3">
      <c r="A3" s="23"/>
      <c r="B3" s="215" t="s">
        <v>54</v>
      </c>
      <c r="C3" s="215"/>
      <c r="D3" s="215"/>
      <c r="E3" s="215"/>
      <c r="F3" s="215"/>
      <c r="G3" s="215"/>
      <c r="H3" s="215"/>
      <c r="I3" s="215"/>
      <c r="J3" s="215"/>
      <c r="K3" s="215"/>
      <c r="L3" s="215"/>
      <c r="M3" s="215"/>
      <c r="N3" s="215"/>
    </row>
    <row r="4" spans="1:65" s="5" customFormat="1" ht="97.5" customHeight="1" thickBot="1" x14ac:dyDescent="0.3">
      <c r="A4" s="24" t="s">
        <v>31</v>
      </c>
      <c r="B4" s="213" t="s">
        <v>299</v>
      </c>
      <c r="C4" s="213"/>
      <c r="D4" s="213"/>
      <c r="E4" s="213"/>
      <c r="F4" s="213"/>
      <c r="G4" s="213"/>
      <c r="H4" s="213"/>
      <c r="I4" s="213"/>
      <c r="J4" s="213"/>
      <c r="K4" s="213"/>
      <c r="L4" s="213"/>
      <c r="M4" s="213"/>
      <c r="N4" s="213"/>
    </row>
    <row r="5" spans="1:65" s="5" customFormat="1" ht="33" customHeight="1" thickBot="1" x14ac:dyDescent="0.3">
      <c r="A5" s="24" t="s">
        <v>32</v>
      </c>
      <c r="B5" s="213" t="s">
        <v>68</v>
      </c>
      <c r="C5" s="213"/>
      <c r="D5" s="213"/>
      <c r="E5" s="213"/>
      <c r="F5" s="213"/>
      <c r="G5" s="213"/>
      <c r="H5" s="213"/>
      <c r="I5" s="213"/>
      <c r="J5" s="213"/>
      <c r="K5" s="213"/>
      <c r="L5" s="213"/>
      <c r="M5" s="213"/>
      <c r="N5" s="213"/>
    </row>
    <row r="6" spans="1:65" s="5" customFormat="1" ht="37.5" customHeight="1" thickBot="1" x14ac:dyDescent="0.3">
      <c r="A6" s="24" t="s">
        <v>33</v>
      </c>
      <c r="B6" s="213" t="s">
        <v>285</v>
      </c>
      <c r="C6" s="213"/>
      <c r="D6" s="213"/>
      <c r="E6" s="213"/>
      <c r="F6" s="213"/>
      <c r="G6" s="213"/>
      <c r="H6" s="213"/>
      <c r="I6" s="213"/>
      <c r="J6" s="213"/>
      <c r="K6" s="213"/>
      <c r="L6" s="213"/>
      <c r="M6" s="213"/>
      <c r="N6" s="213"/>
    </row>
    <row r="7" spans="1:65" s="5" customFormat="1" ht="70.5" customHeight="1" thickBot="1" x14ac:dyDescent="0.3">
      <c r="A7" s="24" t="s">
        <v>34</v>
      </c>
      <c r="B7" s="213" t="s">
        <v>66</v>
      </c>
      <c r="C7" s="213"/>
      <c r="D7" s="213"/>
      <c r="E7" s="213"/>
      <c r="F7" s="213"/>
      <c r="G7" s="213"/>
      <c r="H7" s="213"/>
      <c r="I7" s="213"/>
      <c r="J7" s="213"/>
      <c r="K7" s="213"/>
      <c r="L7" s="213"/>
      <c r="M7" s="213"/>
      <c r="N7" s="213"/>
    </row>
    <row r="8" spans="1:65" s="5" customFormat="1" x14ac:dyDescent="0.25"/>
    <row r="9" spans="1:65" s="52" customFormat="1" ht="24" customHeight="1" x14ac:dyDescent="0.2">
      <c r="A9" s="217" t="s">
        <v>257</v>
      </c>
      <c r="B9" s="217"/>
      <c r="C9" s="217"/>
      <c r="D9" s="217"/>
      <c r="E9" s="217"/>
      <c r="F9" s="217"/>
      <c r="G9" s="217"/>
      <c r="H9" s="217"/>
      <c r="I9" s="217"/>
      <c r="J9" s="217"/>
      <c r="K9" s="217"/>
      <c r="L9" s="217"/>
      <c r="M9" s="217"/>
      <c r="N9" s="217"/>
      <c r="AY9" s="284" t="s">
        <v>203</v>
      </c>
      <c r="AZ9" s="284"/>
      <c r="BA9" s="284"/>
      <c r="BB9" s="284"/>
      <c r="BC9" s="284"/>
      <c r="BD9" s="284"/>
      <c r="BE9" s="284"/>
      <c r="BF9" s="284"/>
      <c r="BG9" s="284"/>
      <c r="BH9" s="284"/>
      <c r="BI9" s="284"/>
      <c r="BJ9" s="284"/>
      <c r="BK9" s="284"/>
      <c r="BL9" s="284"/>
      <c r="BM9" s="284"/>
    </row>
    <row r="10" spans="1:65" s="52" customFormat="1" ht="60" customHeight="1" x14ac:dyDescent="0.2">
      <c r="A10" s="111" t="s">
        <v>100</v>
      </c>
      <c r="B10" s="111" t="s">
        <v>0</v>
      </c>
      <c r="C10" s="111" t="s">
        <v>1</v>
      </c>
      <c r="D10" s="111" t="s">
        <v>2</v>
      </c>
      <c r="E10" s="111" t="s">
        <v>3</v>
      </c>
      <c r="F10" s="111" t="s">
        <v>4</v>
      </c>
      <c r="G10" s="111" t="s">
        <v>70</v>
      </c>
      <c r="H10" s="111" t="s">
        <v>6</v>
      </c>
      <c r="I10" s="111" t="s">
        <v>7</v>
      </c>
      <c r="J10" s="111" t="s">
        <v>50</v>
      </c>
      <c r="K10" s="111" t="s">
        <v>59</v>
      </c>
      <c r="L10" s="111" t="s">
        <v>8</v>
      </c>
      <c r="M10" s="54" t="s">
        <v>9</v>
      </c>
      <c r="N10" s="55" t="s">
        <v>38</v>
      </c>
      <c r="AY10" s="53" t="s">
        <v>100</v>
      </c>
      <c r="AZ10" s="53" t="s">
        <v>0</v>
      </c>
      <c r="BA10" s="53" t="s">
        <v>1</v>
      </c>
      <c r="BB10" s="53" t="s">
        <v>2</v>
      </c>
      <c r="BC10" s="53" t="s">
        <v>3</v>
      </c>
      <c r="BD10" s="53" t="s">
        <v>4</v>
      </c>
      <c r="BE10" s="53" t="s">
        <v>70</v>
      </c>
      <c r="BF10" s="53" t="s">
        <v>5</v>
      </c>
      <c r="BG10" s="53" t="s">
        <v>6</v>
      </c>
      <c r="BH10" s="53" t="s">
        <v>7</v>
      </c>
      <c r="BI10" s="53" t="s">
        <v>50</v>
      </c>
      <c r="BJ10" s="53" t="s">
        <v>59</v>
      </c>
      <c r="BK10" s="53" t="s">
        <v>8</v>
      </c>
      <c r="BL10" s="54" t="s">
        <v>9</v>
      </c>
      <c r="BM10" s="55" t="s">
        <v>38</v>
      </c>
    </row>
    <row r="11" spans="1:65" s="52" customFormat="1" ht="89.25" customHeight="1" x14ac:dyDescent="0.2">
      <c r="A11" s="282" t="s">
        <v>12</v>
      </c>
      <c r="B11" s="283" t="s">
        <v>202</v>
      </c>
      <c r="C11" s="256">
        <f>100%/2</f>
        <v>0.5</v>
      </c>
      <c r="D11" s="51" t="s">
        <v>204</v>
      </c>
      <c r="E11" s="48" t="s">
        <v>201</v>
      </c>
      <c r="F11" s="48" t="s">
        <v>208</v>
      </c>
      <c r="G11" s="51" t="s">
        <v>211</v>
      </c>
      <c r="H11" s="57">
        <v>43739</v>
      </c>
      <c r="I11" s="57">
        <v>43814</v>
      </c>
      <c r="J11" s="51" t="s">
        <v>234</v>
      </c>
      <c r="K11" s="57"/>
      <c r="L11" s="57"/>
      <c r="M11" s="133">
        <v>0</v>
      </c>
      <c r="N11" s="59">
        <f>$C$11/2</f>
        <v>0.25</v>
      </c>
      <c r="AY11" s="282" t="s">
        <v>12</v>
      </c>
      <c r="AZ11" s="283" t="s">
        <v>202</v>
      </c>
      <c r="BA11" s="56"/>
      <c r="BB11" s="51" t="s">
        <v>204</v>
      </c>
      <c r="BC11" s="48" t="s">
        <v>201</v>
      </c>
      <c r="BD11" s="48" t="s">
        <v>208</v>
      </c>
      <c r="BE11" s="51" t="s">
        <v>232</v>
      </c>
      <c r="BF11" s="50"/>
      <c r="BJ11" s="60"/>
      <c r="BK11" s="61"/>
      <c r="BL11" s="61"/>
      <c r="BM11" s="59"/>
    </row>
    <row r="12" spans="1:65" s="52" customFormat="1" ht="63" customHeight="1" x14ac:dyDescent="0.2">
      <c r="A12" s="282"/>
      <c r="B12" s="283"/>
      <c r="C12" s="258"/>
      <c r="D12" s="51" t="s">
        <v>205</v>
      </c>
      <c r="E12" s="48" t="s">
        <v>201</v>
      </c>
      <c r="F12" s="49" t="s">
        <v>23</v>
      </c>
      <c r="G12" s="51" t="s">
        <v>210</v>
      </c>
      <c r="H12" s="57">
        <v>43739</v>
      </c>
      <c r="I12" s="57">
        <v>43814</v>
      </c>
      <c r="J12" s="51" t="s">
        <v>235</v>
      </c>
      <c r="K12" s="57"/>
      <c r="L12" s="57"/>
      <c r="M12" s="133">
        <v>0</v>
      </c>
      <c r="N12" s="59">
        <f>$C$11/2</f>
        <v>0.25</v>
      </c>
      <c r="AY12" s="282"/>
      <c r="AZ12" s="283"/>
      <c r="BA12" s="58"/>
      <c r="BB12" s="51" t="s">
        <v>205</v>
      </c>
      <c r="BC12" s="48" t="s">
        <v>201</v>
      </c>
      <c r="BD12" s="49" t="s">
        <v>23</v>
      </c>
      <c r="BE12" s="51" t="s">
        <v>233</v>
      </c>
      <c r="BF12" s="58"/>
      <c r="BJ12" s="58"/>
      <c r="BK12" s="58"/>
      <c r="BL12" s="58"/>
      <c r="BM12" s="58"/>
    </row>
    <row r="13" spans="1:65" s="52" customFormat="1" ht="99" customHeight="1" x14ac:dyDescent="0.2">
      <c r="A13" s="282"/>
      <c r="B13" s="61" t="s">
        <v>206</v>
      </c>
      <c r="C13" s="123">
        <f>100%/2</f>
        <v>0.5</v>
      </c>
      <c r="D13" s="51" t="s">
        <v>207</v>
      </c>
      <c r="E13" s="48" t="s">
        <v>201</v>
      </c>
      <c r="F13" s="48" t="s">
        <v>237</v>
      </c>
      <c r="G13" s="140" t="s">
        <v>212</v>
      </c>
      <c r="H13" s="57">
        <v>43739</v>
      </c>
      <c r="I13" s="57">
        <v>43814</v>
      </c>
      <c r="J13" s="51" t="s">
        <v>236</v>
      </c>
      <c r="K13" s="57"/>
      <c r="L13" s="57"/>
      <c r="M13" s="133">
        <v>0</v>
      </c>
      <c r="N13" s="59">
        <f>C13</f>
        <v>0.5</v>
      </c>
      <c r="AY13" s="282"/>
      <c r="AZ13" s="61" t="s">
        <v>206</v>
      </c>
      <c r="BA13" s="58"/>
      <c r="BB13" s="51" t="s">
        <v>207</v>
      </c>
      <c r="BC13" s="48" t="s">
        <v>201</v>
      </c>
      <c r="BD13" s="50" t="s">
        <v>209</v>
      </c>
      <c r="BE13" s="51" t="s">
        <v>231</v>
      </c>
      <c r="BF13" s="58"/>
      <c r="BJ13" s="58"/>
      <c r="BK13" s="58"/>
      <c r="BL13" s="58"/>
      <c r="BM13" s="58"/>
    </row>
    <row r="14" spans="1:65" ht="15" customHeight="1" x14ac:dyDescent="0.25">
      <c r="A14" s="2"/>
      <c r="B14" s="2"/>
      <c r="C14" s="135">
        <f>SUM(M11:M13)/3</f>
        <v>0</v>
      </c>
      <c r="D14" s="2"/>
      <c r="E14" s="2"/>
      <c r="F14" s="2"/>
      <c r="G14" s="2"/>
      <c r="H14" s="2"/>
      <c r="I14" s="2"/>
      <c r="J14" s="2"/>
      <c r="K14" s="2"/>
      <c r="L14" s="2"/>
      <c r="M14" s="2"/>
      <c r="N14" s="2"/>
      <c r="AZ14" s="6"/>
      <c r="BB14" s="5"/>
      <c r="BC14" s="5"/>
      <c r="BD14" s="5"/>
    </row>
    <row r="15" spans="1:65" ht="15" customHeight="1" x14ac:dyDescent="0.25">
      <c r="A15" s="2"/>
      <c r="B15" s="2"/>
      <c r="C15" s="2"/>
      <c r="D15" s="2"/>
      <c r="E15" s="2"/>
      <c r="F15" s="2"/>
      <c r="G15" s="2"/>
      <c r="H15" s="2"/>
      <c r="I15" s="2"/>
      <c r="J15" s="2"/>
      <c r="K15" s="2"/>
      <c r="L15" s="2"/>
      <c r="M15" s="2"/>
      <c r="N15" s="2"/>
    </row>
    <row r="16" spans="1:65" ht="15" customHeight="1" x14ac:dyDescent="0.25">
      <c r="A16" s="2"/>
      <c r="B16" s="2"/>
      <c r="C16" s="2"/>
      <c r="D16" s="2"/>
      <c r="E16" s="2"/>
      <c r="F16" s="2"/>
      <c r="G16" s="2"/>
      <c r="H16" s="2"/>
      <c r="I16" s="2"/>
      <c r="J16" s="2"/>
      <c r="K16" s="2"/>
      <c r="L16" s="2"/>
      <c r="M16" s="2"/>
      <c r="N16" s="2"/>
    </row>
    <row r="17" spans="1:14" ht="15" customHeight="1" x14ac:dyDescent="0.25">
      <c r="A17" s="2"/>
      <c r="B17" s="2"/>
      <c r="C17" s="2"/>
      <c r="D17" s="2"/>
      <c r="E17" s="2"/>
      <c r="F17" s="2"/>
      <c r="G17" s="2"/>
      <c r="H17" s="2"/>
      <c r="I17" s="2"/>
      <c r="J17" s="2"/>
      <c r="K17" s="2"/>
      <c r="L17" s="2"/>
      <c r="M17" s="2"/>
      <c r="N17" s="2"/>
    </row>
    <row r="18" spans="1:14" s="2" customFormat="1" ht="15" customHeight="1" x14ac:dyDescent="0.25"/>
    <row r="19" spans="1:14" s="2" customFormat="1" ht="15" customHeight="1" x14ac:dyDescent="0.25"/>
    <row r="20" spans="1:14" s="2" customFormat="1" ht="15" customHeight="1" x14ac:dyDescent="0.25"/>
    <row r="21" spans="1:14" s="2" customFormat="1" ht="15" customHeight="1" x14ac:dyDescent="0.25"/>
    <row r="22" spans="1:14" x14ac:dyDescent="0.25">
      <c r="C22" s="2"/>
      <c r="D22" s="2"/>
      <c r="E22" s="2"/>
      <c r="F22" s="2"/>
    </row>
    <row r="23" spans="1:14" x14ac:dyDescent="0.25">
      <c r="C23" s="2"/>
      <c r="D23" s="2"/>
      <c r="E23" s="2"/>
      <c r="F23" s="2"/>
    </row>
    <row r="24" spans="1:14" x14ac:dyDescent="0.25">
      <c r="A24" s="2"/>
      <c r="C24" s="2"/>
      <c r="D24" s="2"/>
      <c r="E24" s="2"/>
      <c r="F24" s="2"/>
    </row>
    <row r="25" spans="1:14" x14ac:dyDescent="0.25">
      <c r="A25" s="2"/>
      <c r="C25" s="2"/>
      <c r="D25" s="2"/>
      <c r="E25" s="2"/>
      <c r="F25" s="2"/>
    </row>
    <row r="26" spans="1:14" x14ac:dyDescent="0.25">
      <c r="C26" s="2"/>
      <c r="D26" s="2"/>
      <c r="E26" s="2"/>
      <c r="F26" s="2"/>
    </row>
    <row r="27" spans="1:14" x14ac:dyDescent="0.25">
      <c r="C27" s="2"/>
      <c r="D27" s="2"/>
      <c r="E27" s="2"/>
      <c r="F27" s="2"/>
    </row>
    <row r="28" spans="1:14" x14ac:dyDescent="0.25">
      <c r="C28" s="2"/>
      <c r="D28" s="2"/>
      <c r="E28" s="2"/>
      <c r="F28" s="2"/>
    </row>
    <row r="29" spans="1:14" x14ac:dyDescent="0.25">
      <c r="C29" s="2"/>
      <c r="D29" s="2"/>
      <c r="E29" s="2"/>
      <c r="F29" s="2"/>
    </row>
    <row r="30" spans="1:14" x14ac:dyDescent="0.25">
      <c r="C30" s="2"/>
      <c r="D30" s="2"/>
      <c r="E30" s="2"/>
      <c r="F30" s="2"/>
    </row>
    <row r="31" spans="1:14" x14ac:dyDescent="0.25">
      <c r="C31" s="2"/>
      <c r="D31" s="2"/>
      <c r="E31" s="2"/>
      <c r="F31" s="2"/>
    </row>
    <row r="32" spans="1:14" x14ac:dyDescent="0.25">
      <c r="C32" s="2"/>
      <c r="D32" s="2"/>
      <c r="E32" s="2"/>
      <c r="F32" s="2"/>
    </row>
    <row r="33" spans="3:6" x14ac:dyDescent="0.25">
      <c r="C33" s="2"/>
      <c r="D33" s="2"/>
      <c r="E33" s="2"/>
      <c r="F33" s="2"/>
    </row>
    <row r="34" spans="3:6" x14ac:dyDescent="0.25">
      <c r="C34" s="2"/>
      <c r="D34" s="2"/>
      <c r="E34" s="2"/>
      <c r="F34" s="2"/>
    </row>
    <row r="35" spans="3:6" x14ac:dyDescent="0.25">
      <c r="C35" s="2"/>
      <c r="D35" s="2"/>
      <c r="E35" s="2"/>
      <c r="F35" s="2"/>
    </row>
  </sheetData>
  <mergeCells count="14">
    <mergeCell ref="A1:N1"/>
    <mergeCell ref="A9:N9"/>
    <mergeCell ref="A11:A13"/>
    <mergeCell ref="B11:B12"/>
    <mergeCell ref="AY9:BM9"/>
    <mergeCell ref="AY11:AY13"/>
    <mergeCell ref="AZ11:AZ12"/>
    <mergeCell ref="C11:C12"/>
    <mergeCell ref="B5:N5"/>
    <mergeCell ref="B6:N6"/>
    <mergeCell ref="B7:N7"/>
    <mergeCell ref="B2:N2"/>
    <mergeCell ref="B3:N3"/>
    <mergeCell ref="B4:N4"/>
  </mergeCells>
  <conditionalFormatting sqref="M11">
    <cfRule type="cellIs" dxfId="77" priority="7" operator="between">
      <formula>0</formula>
      <formula>0.39</formula>
    </cfRule>
    <cfRule type="cellIs" dxfId="76" priority="8" operator="between">
      <formula>0.4</formula>
      <formula>0.7</formula>
    </cfRule>
    <cfRule type="cellIs" dxfId="75" priority="9" operator="between">
      <formula>0.71</formula>
      <formula>1</formula>
    </cfRule>
  </conditionalFormatting>
  <conditionalFormatting sqref="M12">
    <cfRule type="cellIs" dxfId="74" priority="4" operator="between">
      <formula>0</formula>
      <formula>0.39</formula>
    </cfRule>
    <cfRule type="cellIs" dxfId="73" priority="5" operator="between">
      <formula>0.4</formula>
      <formula>0.7</formula>
    </cfRule>
    <cfRule type="cellIs" dxfId="72" priority="6" operator="between">
      <formula>0.71</formula>
      <formula>1</formula>
    </cfRule>
  </conditionalFormatting>
  <conditionalFormatting sqref="M13">
    <cfRule type="cellIs" dxfId="71" priority="1" operator="between">
      <formula>0</formula>
      <formula>0.39</formula>
    </cfRule>
    <cfRule type="cellIs" dxfId="70" priority="2" operator="between">
      <formula>0.4</formula>
      <formula>0.7</formula>
    </cfRule>
    <cfRule type="cellIs" dxfId="69" priority="3" operator="between">
      <formula>0.71</formula>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N36"/>
  <sheetViews>
    <sheetView tabSelected="1" topLeftCell="A31" zoomScale="55" zoomScaleNormal="55" workbookViewId="0">
      <selection activeCell="I35" sqref="I35"/>
    </sheetView>
  </sheetViews>
  <sheetFormatPr baseColWidth="10" defaultRowHeight="15" x14ac:dyDescent="0.25"/>
  <cols>
    <col min="1" max="1" width="32.85546875" customWidth="1"/>
    <col min="2" max="2" width="44.28515625" customWidth="1"/>
    <col min="3" max="3" width="28.140625" customWidth="1"/>
    <col min="4" max="4" width="60.42578125" customWidth="1"/>
    <col min="5" max="5" width="19.7109375" customWidth="1"/>
    <col min="6" max="6" width="24.85546875" customWidth="1"/>
    <col min="7" max="7" width="38.85546875" customWidth="1"/>
    <col min="8" max="8" width="14.7109375" customWidth="1"/>
    <col min="9" max="9" width="19.140625" customWidth="1"/>
    <col min="10" max="10" width="33.85546875" customWidth="1"/>
    <col min="11" max="11" width="21" customWidth="1"/>
    <col min="12" max="12" width="16.85546875" customWidth="1"/>
    <col min="13" max="13" width="14.42578125" customWidth="1"/>
  </cols>
  <sheetData>
    <row r="1" spans="1:14" s="5" customFormat="1" ht="39.75" customHeight="1" x14ac:dyDescent="0.25">
      <c r="A1" s="216" t="s">
        <v>28</v>
      </c>
      <c r="B1" s="216"/>
      <c r="C1" s="216"/>
      <c r="D1" s="216"/>
      <c r="E1" s="216"/>
      <c r="F1" s="216"/>
      <c r="G1" s="216"/>
      <c r="H1" s="216"/>
      <c r="I1" s="216"/>
      <c r="J1" s="216"/>
      <c r="K1" s="216"/>
      <c r="L1" s="216"/>
      <c r="M1" s="216"/>
      <c r="N1" s="216"/>
    </row>
    <row r="2" spans="1:14" s="5" customFormat="1" ht="29.25" customHeight="1" x14ac:dyDescent="0.25">
      <c r="A2" s="22" t="s">
        <v>29</v>
      </c>
      <c r="B2" s="214" t="s">
        <v>30</v>
      </c>
      <c r="C2" s="214"/>
      <c r="D2" s="214"/>
      <c r="E2" s="214"/>
      <c r="F2" s="214"/>
      <c r="G2" s="214"/>
      <c r="H2" s="214"/>
      <c r="I2" s="214"/>
      <c r="J2" s="214"/>
      <c r="K2" s="214"/>
      <c r="L2" s="214"/>
      <c r="M2" s="214"/>
      <c r="N2" s="214"/>
    </row>
    <row r="3" spans="1:14" s="5" customFormat="1" ht="28.5" customHeight="1" thickBot="1" x14ac:dyDescent="0.3">
      <c r="A3" s="23"/>
      <c r="B3" s="215" t="s">
        <v>54</v>
      </c>
      <c r="C3" s="215"/>
      <c r="D3" s="215"/>
      <c r="E3" s="215"/>
      <c r="F3" s="215"/>
      <c r="G3" s="215"/>
      <c r="H3" s="215"/>
      <c r="I3" s="215"/>
      <c r="J3" s="215"/>
      <c r="K3" s="215"/>
      <c r="L3" s="215"/>
      <c r="M3" s="215"/>
      <c r="N3" s="215"/>
    </row>
    <row r="4" spans="1:14" s="5" customFormat="1" ht="85.5" customHeight="1" thickBot="1" x14ac:dyDescent="0.3">
      <c r="A4" s="24" t="s">
        <v>31</v>
      </c>
      <c r="B4" s="213" t="s">
        <v>299</v>
      </c>
      <c r="C4" s="213"/>
      <c r="D4" s="213"/>
      <c r="E4" s="213"/>
      <c r="F4" s="213"/>
      <c r="G4" s="213"/>
      <c r="H4" s="213"/>
      <c r="I4" s="213"/>
      <c r="J4" s="213"/>
      <c r="K4" s="213"/>
      <c r="L4" s="213"/>
      <c r="M4" s="213"/>
      <c r="N4" s="213"/>
    </row>
    <row r="5" spans="1:14" s="5" customFormat="1" ht="33" customHeight="1" thickBot="1" x14ac:dyDescent="0.3">
      <c r="A5" s="24" t="s">
        <v>32</v>
      </c>
      <c r="B5" s="213" t="s">
        <v>68</v>
      </c>
      <c r="C5" s="213"/>
      <c r="D5" s="213"/>
      <c r="E5" s="213"/>
      <c r="F5" s="213"/>
      <c r="G5" s="213"/>
      <c r="H5" s="213"/>
      <c r="I5" s="213"/>
      <c r="J5" s="213"/>
      <c r="K5" s="213"/>
      <c r="L5" s="213"/>
      <c r="M5" s="213"/>
      <c r="N5" s="213"/>
    </row>
    <row r="6" spans="1:14" s="5" customFormat="1" ht="37.5" customHeight="1" thickBot="1" x14ac:dyDescent="0.3">
      <c r="A6" s="24" t="s">
        <v>33</v>
      </c>
      <c r="B6" s="213" t="s">
        <v>285</v>
      </c>
      <c r="C6" s="213"/>
      <c r="D6" s="213"/>
      <c r="E6" s="213"/>
      <c r="F6" s="213"/>
      <c r="G6" s="213"/>
      <c r="H6" s="213"/>
      <c r="I6" s="213"/>
      <c r="J6" s="213"/>
      <c r="K6" s="213"/>
      <c r="L6" s="213"/>
      <c r="M6" s="213"/>
      <c r="N6" s="213"/>
    </row>
    <row r="7" spans="1:14" s="5" customFormat="1" ht="70.5" customHeight="1" thickBot="1" x14ac:dyDescent="0.3">
      <c r="A7" s="24" t="s">
        <v>34</v>
      </c>
      <c r="B7" s="213" t="s">
        <v>66</v>
      </c>
      <c r="C7" s="213"/>
      <c r="D7" s="213"/>
      <c r="E7" s="213"/>
      <c r="F7" s="213"/>
      <c r="G7" s="213"/>
      <c r="H7" s="213"/>
      <c r="I7" s="213"/>
      <c r="J7" s="213"/>
      <c r="K7" s="213"/>
      <c r="L7" s="213"/>
      <c r="M7" s="213"/>
      <c r="N7" s="213"/>
    </row>
    <row r="8" spans="1:14" s="5" customFormat="1" x14ac:dyDescent="0.25"/>
    <row r="9" spans="1:14" s="8" customFormat="1" ht="25.5" customHeight="1" x14ac:dyDescent="0.2">
      <c r="A9" s="217" t="s">
        <v>251</v>
      </c>
      <c r="B9" s="217"/>
      <c r="C9" s="217"/>
      <c r="D9" s="217"/>
      <c r="E9" s="217"/>
      <c r="F9" s="217"/>
      <c r="G9" s="217"/>
      <c r="H9" s="217"/>
      <c r="I9" s="217"/>
      <c r="J9" s="217"/>
      <c r="K9" s="217"/>
      <c r="L9" s="217"/>
      <c r="M9" s="217"/>
      <c r="N9" s="217"/>
    </row>
    <row r="10" spans="1:14" s="8" customFormat="1" ht="65.25" customHeight="1" x14ac:dyDescent="0.2">
      <c r="A10" s="112" t="s">
        <v>100</v>
      </c>
      <c r="B10" s="112" t="s">
        <v>0</v>
      </c>
      <c r="C10" s="112" t="s">
        <v>1</v>
      </c>
      <c r="D10" s="112" t="s">
        <v>2</v>
      </c>
      <c r="E10" s="112" t="s">
        <v>3</v>
      </c>
      <c r="F10" s="112" t="s">
        <v>4</v>
      </c>
      <c r="G10" s="112" t="s">
        <v>70</v>
      </c>
      <c r="H10" s="112" t="s">
        <v>6</v>
      </c>
      <c r="I10" s="112" t="s">
        <v>7</v>
      </c>
      <c r="J10" s="112" t="s">
        <v>50</v>
      </c>
      <c r="K10" s="112" t="s">
        <v>59</v>
      </c>
      <c r="L10" s="112" t="s">
        <v>8</v>
      </c>
      <c r="M10" s="16" t="s">
        <v>9</v>
      </c>
      <c r="N10" s="17" t="s">
        <v>38</v>
      </c>
    </row>
    <row r="11" spans="1:14" s="32" customFormat="1" ht="54" customHeight="1" x14ac:dyDescent="0.2">
      <c r="A11" s="265" t="s">
        <v>21</v>
      </c>
      <c r="B11" s="62" t="s">
        <v>73</v>
      </c>
      <c r="C11" s="63">
        <f>100%/13</f>
        <v>7.6923076923076927E-2</v>
      </c>
      <c r="D11" s="158" t="s">
        <v>408</v>
      </c>
      <c r="E11" s="156" t="s">
        <v>84</v>
      </c>
      <c r="F11" s="156" t="s">
        <v>84</v>
      </c>
      <c r="G11" s="158" t="s">
        <v>85</v>
      </c>
      <c r="H11" s="10">
        <v>43467</v>
      </c>
      <c r="I11" s="13">
        <v>43768</v>
      </c>
      <c r="J11" s="28" t="s">
        <v>188</v>
      </c>
      <c r="K11" s="26"/>
      <c r="L11" s="30"/>
      <c r="M11" s="133">
        <v>0</v>
      </c>
      <c r="N11" s="63">
        <f>C11</f>
        <v>7.6923076923076927E-2</v>
      </c>
    </row>
    <row r="12" spans="1:14" s="32" customFormat="1" ht="42.75" x14ac:dyDescent="0.2">
      <c r="A12" s="266"/>
      <c r="B12" s="267" t="s">
        <v>82</v>
      </c>
      <c r="C12" s="287">
        <f>100%/13</f>
        <v>7.6923076923076927E-2</v>
      </c>
      <c r="D12" s="267" t="s">
        <v>313</v>
      </c>
      <c r="E12" s="270" t="s">
        <v>84</v>
      </c>
      <c r="F12" s="270" t="s">
        <v>84</v>
      </c>
      <c r="G12" s="158" t="s">
        <v>83</v>
      </c>
      <c r="H12" s="10">
        <v>43467</v>
      </c>
      <c r="I12" s="13">
        <v>43633</v>
      </c>
      <c r="J12" s="28" t="s">
        <v>95</v>
      </c>
      <c r="K12" s="26"/>
      <c r="L12" s="30"/>
      <c r="M12" s="133">
        <v>0</v>
      </c>
      <c r="N12" s="63">
        <f>$C$12/2</f>
        <v>3.8461538461538464E-2</v>
      </c>
    </row>
    <row r="13" spans="1:14" s="32" customFormat="1" ht="28.5" customHeight="1" x14ac:dyDescent="0.2">
      <c r="A13" s="266"/>
      <c r="B13" s="268"/>
      <c r="C13" s="288"/>
      <c r="D13" s="268"/>
      <c r="E13" s="271"/>
      <c r="F13" s="271"/>
      <c r="G13" s="267" t="s">
        <v>244</v>
      </c>
      <c r="H13" s="295">
        <v>43467</v>
      </c>
      <c r="I13" s="297" t="s">
        <v>406</v>
      </c>
      <c r="J13" s="270" t="s">
        <v>188</v>
      </c>
      <c r="K13" s="270"/>
      <c r="L13" s="270"/>
      <c r="M13" s="234">
        <v>0</v>
      </c>
      <c r="N13" s="287">
        <f>$C$12/2</f>
        <v>3.8461538461538464E-2</v>
      </c>
    </row>
    <row r="14" spans="1:14" s="32" customFormat="1" ht="28.5" customHeight="1" x14ac:dyDescent="0.2">
      <c r="A14" s="266"/>
      <c r="B14" s="269"/>
      <c r="C14" s="289"/>
      <c r="D14" s="269"/>
      <c r="E14" s="272"/>
      <c r="F14" s="272"/>
      <c r="G14" s="269"/>
      <c r="H14" s="296"/>
      <c r="I14" s="275">
        <v>43644</v>
      </c>
      <c r="J14" s="272"/>
      <c r="K14" s="272"/>
      <c r="L14" s="272"/>
      <c r="M14" s="235"/>
      <c r="N14" s="289"/>
    </row>
    <row r="15" spans="1:14" s="32" customFormat="1" ht="150" customHeight="1" x14ac:dyDescent="0.2">
      <c r="A15" s="266"/>
      <c r="B15" s="62" t="s">
        <v>197</v>
      </c>
      <c r="C15" s="63">
        <f>100%/13</f>
        <v>7.6923076923076927E-2</v>
      </c>
      <c r="D15" s="158" t="s">
        <v>195</v>
      </c>
      <c r="E15" s="156" t="s">
        <v>84</v>
      </c>
      <c r="F15" s="156" t="s">
        <v>84</v>
      </c>
      <c r="G15" s="158" t="s">
        <v>196</v>
      </c>
      <c r="H15" s="13">
        <v>43585</v>
      </c>
      <c r="I15" s="13">
        <v>43829</v>
      </c>
      <c r="J15" s="28" t="s">
        <v>95</v>
      </c>
      <c r="K15" s="26"/>
      <c r="L15" s="30"/>
      <c r="M15" s="133">
        <v>0</v>
      </c>
      <c r="N15" s="63">
        <f>C15</f>
        <v>7.6923076923076927E-2</v>
      </c>
    </row>
    <row r="16" spans="1:14" s="32" customFormat="1" ht="95.25" customHeight="1" x14ac:dyDescent="0.2">
      <c r="A16" s="266"/>
      <c r="B16" s="267" t="s">
        <v>74</v>
      </c>
      <c r="C16" s="287">
        <f>100%/13</f>
        <v>7.6923076923076927E-2</v>
      </c>
      <c r="D16" s="64" t="s">
        <v>89</v>
      </c>
      <c r="E16" s="156" t="s">
        <v>84</v>
      </c>
      <c r="F16" s="156" t="s">
        <v>93</v>
      </c>
      <c r="G16" s="158" t="s">
        <v>86</v>
      </c>
      <c r="H16" s="13">
        <v>43646</v>
      </c>
      <c r="I16" s="13">
        <v>43830</v>
      </c>
      <c r="J16" s="144" t="s">
        <v>379</v>
      </c>
      <c r="K16" s="26"/>
      <c r="L16" s="30"/>
      <c r="M16" s="133">
        <v>0</v>
      </c>
      <c r="N16" s="63">
        <f t="shared" ref="N16:N21" si="0">$C$16/6</f>
        <v>1.2820512820512822E-2</v>
      </c>
    </row>
    <row r="17" spans="1:14" s="32" customFormat="1" ht="95.25" customHeight="1" x14ac:dyDescent="0.2">
      <c r="A17" s="266"/>
      <c r="B17" s="268"/>
      <c r="C17" s="288"/>
      <c r="D17" s="64" t="s">
        <v>380</v>
      </c>
      <c r="E17" s="156" t="s">
        <v>60</v>
      </c>
      <c r="F17" s="156" t="s">
        <v>84</v>
      </c>
      <c r="G17" s="158" t="s">
        <v>381</v>
      </c>
      <c r="H17" s="13">
        <v>43497</v>
      </c>
      <c r="I17" s="13">
        <v>43676</v>
      </c>
      <c r="J17" s="144" t="s">
        <v>95</v>
      </c>
      <c r="K17" s="143"/>
      <c r="L17" s="30"/>
      <c r="M17" s="133">
        <v>0</v>
      </c>
      <c r="N17" s="157">
        <f t="shared" si="0"/>
        <v>1.2820512820512822E-2</v>
      </c>
    </row>
    <row r="18" spans="1:14" s="32" customFormat="1" ht="95.25" customHeight="1" x14ac:dyDescent="0.2">
      <c r="A18" s="266"/>
      <c r="B18" s="268"/>
      <c r="C18" s="288"/>
      <c r="D18" s="64" t="s">
        <v>382</v>
      </c>
      <c r="E18" s="156" t="s">
        <v>60</v>
      </c>
      <c r="F18" s="156" t="s">
        <v>84</v>
      </c>
      <c r="G18" s="158" t="s">
        <v>383</v>
      </c>
      <c r="H18" s="13" t="s">
        <v>384</v>
      </c>
      <c r="I18" s="13">
        <v>43738</v>
      </c>
      <c r="J18" s="158" t="s">
        <v>188</v>
      </c>
      <c r="K18" s="143"/>
      <c r="L18" s="30"/>
      <c r="M18" s="133">
        <v>0</v>
      </c>
      <c r="N18" s="157">
        <f t="shared" si="0"/>
        <v>1.2820512820512822E-2</v>
      </c>
    </row>
    <row r="19" spans="1:14" s="32" customFormat="1" ht="95.25" customHeight="1" x14ac:dyDescent="0.2">
      <c r="A19" s="266"/>
      <c r="B19" s="268"/>
      <c r="C19" s="288"/>
      <c r="D19" s="64" t="s">
        <v>385</v>
      </c>
      <c r="E19" s="156" t="s">
        <v>60</v>
      </c>
      <c r="F19" s="156" t="s">
        <v>84</v>
      </c>
      <c r="G19" s="158" t="s">
        <v>386</v>
      </c>
      <c r="H19" s="13" t="s">
        <v>387</v>
      </c>
      <c r="I19" s="13">
        <v>43738</v>
      </c>
      <c r="J19" s="158" t="s">
        <v>388</v>
      </c>
      <c r="K19" s="143"/>
      <c r="L19" s="30"/>
      <c r="M19" s="133">
        <v>0</v>
      </c>
      <c r="N19" s="157">
        <f t="shared" si="0"/>
        <v>1.2820512820512822E-2</v>
      </c>
    </row>
    <row r="20" spans="1:14" s="32" customFormat="1" ht="95.25" customHeight="1" x14ac:dyDescent="0.2">
      <c r="A20" s="266"/>
      <c r="B20" s="268"/>
      <c r="C20" s="288"/>
      <c r="D20" s="64" t="s">
        <v>389</v>
      </c>
      <c r="E20" s="156" t="s">
        <v>60</v>
      </c>
      <c r="F20" s="156" t="s">
        <v>84</v>
      </c>
      <c r="G20" s="158" t="s">
        <v>390</v>
      </c>
      <c r="H20" s="13" t="s">
        <v>391</v>
      </c>
      <c r="I20" s="13">
        <v>43830</v>
      </c>
      <c r="J20" s="158" t="s">
        <v>388</v>
      </c>
      <c r="K20" s="143"/>
      <c r="L20" s="30"/>
      <c r="M20" s="133">
        <v>0</v>
      </c>
      <c r="N20" s="157">
        <f t="shared" si="0"/>
        <v>1.2820512820512822E-2</v>
      </c>
    </row>
    <row r="21" spans="1:14" s="32" customFormat="1" ht="60.75" customHeight="1" x14ac:dyDescent="0.2">
      <c r="A21" s="266"/>
      <c r="B21" s="269"/>
      <c r="C21" s="289"/>
      <c r="D21" s="64" t="s">
        <v>88</v>
      </c>
      <c r="E21" s="156" t="s">
        <v>84</v>
      </c>
      <c r="F21" s="156" t="s">
        <v>84</v>
      </c>
      <c r="G21" s="158" t="s">
        <v>87</v>
      </c>
      <c r="H21" s="10">
        <v>43466</v>
      </c>
      <c r="I21" s="13">
        <v>43830</v>
      </c>
      <c r="J21" s="144" t="s">
        <v>183</v>
      </c>
      <c r="K21" s="26"/>
      <c r="L21" s="30"/>
      <c r="M21" s="133">
        <v>0</v>
      </c>
      <c r="N21" s="157">
        <f t="shared" si="0"/>
        <v>1.2820512820512822E-2</v>
      </c>
    </row>
    <row r="22" spans="1:14" s="32" customFormat="1" ht="102.75" customHeight="1" x14ac:dyDescent="0.2">
      <c r="A22" s="266"/>
      <c r="B22" s="267" t="s">
        <v>90</v>
      </c>
      <c r="C22" s="287">
        <f>100%/13</f>
        <v>7.6923076923076927E-2</v>
      </c>
      <c r="D22" s="64" t="s">
        <v>92</v>
      </c>
      <c r="E22" s="156" t="s">
        <v>84</v>
      </c>
      <c r="F22" s="156" t="s">
        <v>93</v>
      </c>
      <c r="G22" s="158" t="s">
        <v>91</v>
      </c>
      <c r="H22" s="10">
        <v>43455</v>
      </c>
      <c r="I22" s="10">
        <v>43524</v>
      </c>
      <c r="J22" s="28" t="s">
        <v>187</v>
      </c>
      <c r="K22" s="26"/>
      <c r="L22" s="30"/>
      <c r="M22" s="133">
        <v>0</v>
      </c>
      <c r="N22" s="63">
        <f>$C$22/2</f>
        <v>3.8461538461538464E-2</v>
      </c>
    </row>
    <row r="23" spans="1:14" s="32" customFormat="1" ht="102.75" customHeight="1" x14ac:dyDescent="0.2">
      <c r="A23" s="266"/>
      <c r="B23" s="269"/>
      <c r="C23" s="289"/>
      <c r="D23" s="64" t="s">
        <v>186</v>
      </c>
      <c r="E23" s="156" t="s">
        <v>84</v>
      </c>
      <c r="F23" s="156" t="s">
        <v>84</v>
      </c>
      <c r="G23" s="158" t="s">
        <v>91</v>
      </c>
      <c r="H23" s="10">
        <v>43525</v>
      </c>
      <c r="I23" s="10">
        <v>43553</v>
      </c>
      <c r="J23" s="28" t="s">
        <v>188</v>
      </c>
      <c r="K23" s="26"/>
      <c r="L23" s="30"/>
      <c r="M23" s="133">
        <v>0</v>
      </c>
      <c r="N23" s="125">
        <f>$C$22/2</f>
        <v>3.8461538461538464E-2</v>
      </c>
    </row>
    <row r="24" spans="1:14" s="32" customFormat="1" ht="83.25" customHeight="1" x14ac:dyDescent="0.2">
      <c r="A24" s="266"/>
      <c r="B24" s="64" t="s">
        <v>72</v>
      </c>
      <c r="C24" s="124">
        <f>100%/13</f>
        <v>7.6923076923076927E-2</v>
      </c>
      <c r="D24" s="64" t="s">
        <v>314</v>
      </c>
      <c r="E24" s="156" t="s">
        <v>84</v>
      </c>
      <c r="F24" s="156" t="s">
        <v>84</v>
      </c>
      <c r="G24" s="158" t="s">
        <v>94</v>
      </c>
      <c r="H24" s="152">
        <v>43466</v>
      </c>
      <c r="I24" s="13">
        <v>43829</v>
      </c>
      <c r="J24" s="28" t="s">
        <v>185</v>
      </c>
      <c r="K24" s="26"/>
      <c r="L24" s="30"/>
      <c r="M24" s="133">
        <v>0</v>
      </c>
      <c r="N24" s="125">
        <f>C24</f>
        <v>7.6923076923076927E-2</v>
      </c>
    </row>
    <row r="25" spans="1:14" s="32" customFormat="1" ht="83.25" customHeight="1" x14ac:dyDescent="0.2">
      <c r="A25" s="266"/>
      <c r="B25" s="68" t="s">
        <v>315</v>
      </c>
      <c r="C25" s="124">
        <f>100%/13</f>
        <v>7.6923076923076927E-2</v>
      </c>
      <c r="D25" s="159" t="s">
        <v>316</v>
      </c>
      <c r="E25" s="156" t="s">
        <v>84</v>
      </c>
      <c r="F25" s="156" t="s">
        <v>84</v>
      </c>
      <c r="G25" s="158" t="s">
        <v>317</v>
      </c>
      <c r="H25" s="13">
        <v>43644</v>
      </c>
      <c r="I25" s="13">
        <v>43676</v>
      </c>
      <c r="J25" s="166" t="s">
        <v>317</v>
      </c>
      <c r="K25" s="34"/>
      <c r="L25" s="30"/>
      <c r="M25" s="133">
        <v>0</v>
      </c>
      <c r="N25" s="125">
        <f>C25</f>
        <v>7.6923076923076927E-2</v>
      </c>
    </row>
    <row r="26" spans="1:14" s="32" customFormat="1" ht="83.25" customHeight="1" x14ac:dyDescent="0.2">
      <c r="A26" s="266"/>
      <c r="B26" s="292" t="s">
        <v>378</v>
      </c>
      <c r="C26" s="287">
        <f>100%/13</f>
        <v>7.6923076923076927E-2</v>
      </c>
      <c r="D26" s="292" t="s">
        <v>371</v>
      </c>
      <c r="E26" s="156" t="s">
        <v>60</v>
      </c>
      <c r="F26" s="156" t="s">
        <v>84</v>
      </c>
      <c r="G26" s="158" t="s">
        <v>372</v>
      </c>
      <c r="H26" s="10">
        <v>43648</v>
      </c>
      <c r="I26" s="13">
        <v>43723</v>
      </c>
      <c r="J26" s="158" t="s">
        <v>373</v>
      </c>
      <c r="K26" s="143"/>
      <c r="L26" s="30"/>
      <c r="M26" s="133">
        <v>0</v>
      </c>
      <c r="N26" s="145">
        <f>$C$26/3</f>
        <v>2.5641025641025644E-2</v>
      </c>
    </row>
    <row r="27" spans="1:14" s="32" customFormat="1" ht="83.25" customHeight="1" x14ac:dyDescent="0.2">
      <c r="A27" s="266"/>
      <c r="B27" s="293"/>
      <c r="C27" s="288"/>
      <c r="D27" s="293"/>
      <c r="E27" s="156" t="s">
        <v>60</v>
      </c>
      <c r="F27" s="156" t="s">
        <v>84</v>
      </c>
      <c r="G27" s="158" t="s">
        <v>374</v>
      </c>
      <c r="H27" s="10">
        <v>43678</v>
      </c>
      <c r="I27" s="13">
        <v>43830</v>
      </c>
      <c r="J27" s="158" t="s">
        <v>375</v>
      </c>
      <c r="K27" s="143"/>
      <c r="L27" s="30"/>
      <c r="M27" s="133">
        <v>0</v>
      </c>
      <c r="N27" s="157">
        <f>$C$26/3</f>
        <v>2.5641025641025644E-2</v>
      </c>
    </row>
    <row r="28" spans="1:14" s="32" customFormat="1" ht="83.25" customHeight="1" x14ac:dyDescent="0.2">
      <c r="A28" s="273"/>
      <c r="B28" s="294"/>
      <c r="C28" s="289"/>
      <c r="D28" s="294"/>
      <c r="E28" s="156" t="s">
        <v>60</v>
      </c>
      <c r="F28" s="156" t="s">
        <v>84</v>
      </c>
      <c r="G28" s="158" t="s">
        <v>376</v>
      </c>
      <c r="H28" s="10">
        <v>43739</v>
      </c>
      <c r="I28" s="13">
        <v>43830</v>
      </c>
      <c r="J28" s="158" t="s">
        <v>377</v>
      </c>
      <c r="K28" s="143"/>
      <c r="L28" s="30"/>
      <c r="M28" s="133">
        <v>0</v>
      </c>
      <c r="N28" s="157">
        <f>$C$26/3</f>
        <v>2.5641025641025644E-2</v>
      </c>
    </row>
    <row r="29" spans="1:14" s="32" customFormat="1" ht="141.75" customHeight="1" x14ac:dyDescent="0.2">
      <c r="A29" s="285" t="s">
        <v>22</v>
      </c>
      <c r="B29" s="158" t="s">
        <v>291</v>
      </c>
      <c r="C29" s="157">
        <f>100%/13</f>
        <v>7.6923076923076927E-2</v>
      </c>
      <c r="D29" s="158" t="s">
        <v>75</v>
      </c>
      <c r="E29" s="156" t="s">
        <v>84</v>
      </c>
      <c r="F29" s="156" t="s">
        <v>96</v>
      </c>
      <c r="G29" s="158" t="s">
        <v>183</v>
      </c>
      <c r="H29" s="10">
        <v>43466</v>
      </c>
      <c r="I29" s="10">
        <v>43646</v>
      </c>
      <c r="J29" s="158" t="s">
        <v>184</v>
      </c>
      <c r="K29" s="26"/>
      <c r="L29" s="26"/>
      <c r="M29" s="133">
        <v>0</v>
      </c>
      <c r="N29" s="63">
        <f>C29</f>
        <v>7.6923076923076927E-2</v>
      </c>
    </row>
    <row r="30" spans="1:14" s="32" customFormat="1" ht="75" customHeight="1" x14ac:dyDescent="0.2">
      <c r="A30" s="285"/>
      <c r="B30" s="158" t="s">
        <v>76</v>
      </c>
      <c r="C30" s="157">
        <f>100%/13</f>
        <v>7.6923076923076927E-2</v>
      </c>
      <c r="D30" s="158" t="s">
        <v>409</v>
      </c>
      <c r="E30" s="156" t="s">
        <v>77</v>
      </c>
      <c r="F30" s="156" t="s">
        <v>48</v>
      </c>
      <c r="G30" s="158" t="s">
        <v>78</v>
      </c>
      <c r="H30" s="10">
        <v>43466</v>
      </c>
      <c r="I30" s="10">
        <v>43553</v>
      </c>
      <c r="J30" s="158" t="s">
        <v>189</v>
      </c>
      <c r="K30" s="65"/>
      <c r="L30" s="65"/>
      <c r="M30" s="133">
        <v>0</v>
      </c>
      <c r="N30" s="125">
        <f>C30</f>
        <v>7.6923076923076927E-2</v>
      </c>
    </row>
    <row r="31" spans="1:14" s="32" customFormat="1" ht="71.25" x14ac:dyDescent="0.2">
      <c r="A31" s="285"/>
      <c r="B31" s="292" t="s">
        <v>410</v>
      </c>
      <c r="C31" s="287">
        <f>100%/13</f>
        <v>7.6923076923076927E-2</v>
      </c>
      <c r="D31" s="278" t="s">
        <v>411</v>
      </c>
      <c r="E31" s="248" t="s">
        <v>49</v>
      </c>
      <c r="F31" s="248" t="s">
        <v>49</v>
      </c>
      <c r="G31" s="278" t="s">
        <v>190</v>
      </c>
      <c r="H31" s="10">
        <v>43466</v>
      </c>
      <c r="I31" s="10">
        <v>43644</v>
      </c>
      <c r="J31" s="158" t="s">
        <v>191</v>
      </c>
      <c r="K31" s="65"/>
      <c r="L31" s="65"/>
      <c r="M31" s="133">
        <v>0</v>
      </c>
      <c r="N31" s="125">
        <f>$C$31/2</f>
        <v>3.8461538461538464E-2</v>
      </c>
    </row>
    <row r="32" spans="1:14" s="32" customFormat="1" ht="71.25" x14ac:dyDescent="0.2">
      <c r="A32" s="285"/>
      <c r="B32" s="294"/>
      <c r="C32" s="289"/>
      <c r="D32" s="278"/>
      <c r="E32" s="248"/>
      <c r="F32" s="248"/>
      <c r="G32" s="278"/>
      <c r="H32" s="10">
        <v>43466</v>
      </c>
      <c r="I32" s="10">
        <v>43812</v>
      </c>
      <c r="J32" s="158" t="s">
        <v>191</v>
      </c>
      <c r="K32" s="65"/>
      <c r="L32" s="65"/>
      <c r="M32" s="133">
        <v>0</v>
      </c>
      <c r="N32" s="125">
        <f>$C$31/2</f>
        <v>3.8461538461538464E-2</v>
      </c>
    </row>
    <row r="33" spans="1:14" s="67" customFormat="1" ht="87.75" customHeight="1" x14ac:dyDescent="0.25">
      <c r="A33" s="285"/>
      <c r="B33" s="158" t="s">
        <v>192</v>
      </c>
      <c r="C33" s="157">
        <f>100%/13</f>
        <v>7.6923076923076927E-2</v>
      </c>
      <c r="D33" s="46" t="s">
        <v>412</v>
      </c>
      <c r="E33" s="156" t="s">
        <v>77</v>
      </c>
      <c r="F33" s="156" t="s">
        <v>193</v>
      </c>
      <c r="G33" s="46" t="s">
        <v>266</v>
      </c>
      <c r="H33" s="10">
        <v>43619</v>
      </c>
      <c r="I33" s="10">
        <v>43812</v>
      </c>
      <c r="J33" s="158" t="s">
        <v>194</v>
      </c>
      <c r="K33" s="66"/>
      <c r="L33" s="66"/>
      <c r="M33" s="133">
        <v>0</v>
      </c>
      <c r="N33" s="125">
        <f>C33</f>
        <v>7.6923076923076927E-2</v>
      </c>
    </row>
    <row r="34" spans="1:14" s="67" customFormat="1" ht="36.75" customHeight="1" x14ac:dyDescent="0.25">
      <c r="A34" s="285"/>
      <c r="B34" s="286" t="s">
        <v>97</v>
      </c>
      <c r="C34" s="249">
        <f>100%/13</f>
        <v>7.6923076923076927E-2</v>
      </c>
      <c r="D34" s="278" t="s">
        <v>98</v>
      </c>
      <c r="E34" s="248" t="s">
        <v>84</v>
      </c>
      <c r="F34" s="248" t="s">
        <v>84</v>
      </c>
      <c r="G34" s="248" t="s">
        <v>181</v>
      </c>
      <c r="H34" s="163">
        <v>43644</v>
      </c>
      <c r="I34" s="163">
        <v>43651</v>
      </c>
      <c r="J34" s="270" t="s">
        <v>182</v>
      </c>
      <c r="K34" s="290"/>
      <c r="L34" s="290"/>
      <c r="M34" s="133">
        <v>0</v>
      </c>
      <c r="N34" s="162">
        <f>$C$34/2</f>
        <v>3.8461538461538464E-2</v>
      </c>
    </row>
    <row r="35" spans="1:14" s="32" customFormat="1" ht="88.5" customHeight="1" x14ac:dyDescent="0.2">
      <c r="A35" s="285"/>
      <c r="B35" s="286"/>
      <c r="C35" s="249"/>
      <c r="D35" s="278"/>
      <c r="E35" s="248"/>
      <c r="F35" s="248"/>
      <c r="G35" s="248"/>
      <c r="H35" s="13">
        <v>43648</v>
      </c>
      <c r="I35" s="13">
        <v>43829</v>
      </c>
      <c r="J35" s="272"/>
      <c r="K35" s="291"/>
      <c r="L35" s="291"/>
      <c r="M35" s="133">
        <v>0</v>
      </c>
      <c r="N35" s="162">
        <f>$C$34/2</f>
        <v>3.8461538461538464E-2</v>
      </c>
    </row>
    <row r="36" spans="1:14" x14ac:dyDescent="0.25">
      <c r="C36" s="135">
        <f>SUM(M11:M35)/24</f>
        <v>0</v>
      </c>
    </row>
  </sheetData>
  <mergeCells count="45">
    <mergeCell ref="J34:J35"/>
    <mergeCell ref="B31:B32"/>
    <mergeCell ref="C31:C32"/>
    <mergeCell ref="C26:C28"/>
    <mergeCell ref="D26:D28"/>
    <mergeCell ref="F34:F35"/>
    <mergeCell ref="G34:G35"/>
    <mergeCell ref="F31:F32"/>
    <mergeCell ref="G31:G32"/>
    <mergeCell ref="D31:D32"/>
    <mergeCell ref="E31:E32"/>
    <mergeCell ref="D34:D35"/>
    <mergeCell ref="E34:E35"/>
    <mergeCell ref="B2:N2"/>
    <mergeCell ref="B3:N3"/>
    <mergeCell ref="B4:N4"/>
    <mergeCell ref="A1:N1"/>
    <mergeCell ref="A11:A28"/>
    <mergeCell ref="H13:H14"/>
    <mergeCell ref="I13:I14"/>
    <mergeCell ref="J13:J14"/>
    <mergeCell ref="K13:K14"/>
    <mergeCell ref="L13:L14"/>
    <mergeCell ref="M13:M14"/>
    <mergeCell ref="N13:N14"/>
    <mergeCell ref="C22:C23"/>
    <mergeCell ref="B5:N5"/>
    <mergeCell ref="B6:N6"/>
    <mergeCell ref="B7:N7"/>
    <mergeCell ref="A29:A35"/>
    <mergeCell ref="B34:B35"/>
    <mergeCell ref="C34:C35"/>
    <mergeCell ref="C12:C14"/>
    <mergeCell ref="A9:N9"/>
    <mergeCell ref="B16:B21"/>
    <mergeCell ref="B22:B23"/>
    <mergeCell ref="B12:B14"/>
    <mergeCell ref="D12:D14"/>
    <mergeCell ref="E12:E14"/>
    <mergeCell ref="F12:F14"/>
    <mergeCell ref="G13:G14"/>
    <mergeCell ref="C16:C21"/>
    <mergeCell ref="K34:K35"/>
    <mergeCell ref="L34:L35"/>
    <mergeCell ref="B26:B28"/>
  </mergeCells>
  <conditionalFormatting sqref="M11">
    <cfRule type="cellIs" dxfId="68" priority="55" operator="between">
      <formula>0</formula>
      <formula>0.39</formula>
    </cfRule>
    <cfRule type="cellIs" dxfId="67" priority="56" operator="between">
      <formula>0.4</formula>
      <formula>0.7</formula>
    </cfRule>
    <cfRule type="cellIs" dxfId="66" priority="57" operator="between">
      <formula>0.71</formula>
      <formula>1</formula>
    </cfRule>
  </conditionalFormatting>
  <conditionalFormatting sqref="M12">
    <cfRule type="cellIs" dxfId="65" priority="52" operator="between">
      <formula>0</formula>
      <formula>0.39</formula>
    </cfRule>
    <cfRule type="cellIs" dxfId="64" priority="53" operator="between">
      <formula>0.4</formula>
      <formula>0.7</formula>
    </cfRule>
    <cfRule type="cellIs" dxfId="63" priority="54" operator="between">
      <formula>0.71</formula>
      <formula>1</formula>
    </cfRule>
  </conditionalFormatting>
  <conditionalFormatting sqref="M13">
    <cfRule type="cellIs" dxfId="62" priority="49" operator="between">
      <formula>0</formula>
      <formula>0.39</formula>
    </cfRule>
    <cfRule type="cellIs" dxfId="61" priority="50" operator="between">
      <formula>0.4</formula>
      <formula>0.7</formula>
    </cfRule>
    <cfRule type="cellIs" dxfId="60" priority="51" operator="between">
      <formula>0.71</formula>
      <formula>1</formula>
    </cfRule>
  </conditionalFormatting>
  <conditionalFormatting sqref="M15">
    <cfRule type="cellIs" dxfId="59" priority="43" operator="between">
      <formula>0</formula>
      <formula>0.39</formula>
    </cfRule>
    <cfRule type="cellIs" dxfId="58" priority="44" operator="between">
      <formula>0.4</formula>
      <formula>0.7</formula>
    </cfRule>
    <cfRule type="cellIs" dxfId="57" priority="45" operator="between">
      <formula>0.71</formula>
      <formula>1</formula>
    </cfRule>
  </conditionalFormatting>
  <conditionalFormatting sqref="M16:M20">
    <cfRule type="cellIs" dxfId="56" priority="40" operator="between">
      <formula>0</formula>
      <formula>0.39</formula>
    </cfRule>
    <cfRule type="cellIs" dxfId="55" priority="41" operator="between">
      <formula>0.4</formula>
      <formula>0.7</formula>
    </cfRule>
    <cfRule type="cellIs" dxfId="54" priority="42" operator="between">
      <formula>0.71</formula>
      <formula>1</formula>
    </cfRule>
  </conditionalFormatting>
  <conditionalFormatting sqref="M22">
    <cfRule type="cellIs" dxfId="53" priority="34" operator="between">
      <formula>0</formula>
      <formula>0.39</formula>
    </cfRule>
    <cfRule type="cellIs" dxfId="52" priority="35" operator="between">
      <formula>0.4</formula>
      <formula>0.7</formula>
    </cfRule>
    <cfRule type="cellIs" dxfId="51" priority="36" operator="between">
      <formula>0.71</formula>
      <formula>1</formula>
    </cfRule>
  </conditionalFormatting>
  <conditionalFormatting sqref="M23">
    <cfRule type="cellIs" dxfId="50" priority="31" operator="between">
      <formula>0</formula>
      <formula>0.39</formula>
    </cfRule>
    <cfRule type="cellIs" dxfId="49" priority="32" operator="between">
      <formula>0.4</formula>
      <formula>0.7</formula>
    </cfRule>
    <cfRule type="cellIs" dxfId="48" priority="33" operator="between">
      <formula>0.71</formula>
      <formula>1</formula>
    </cfRule>
  </conditionalFormatting>
  <conditionalFormatting sqref="M24">
    <cfRule type="cellIs" dxfId="47" priority="28" operator="between">
      <formula>0</formula>
      <formula>0.39</formula>
    </cfRule>
    <cfRule type="cellIs" dxfId="46" priority="29" operator="between">
      <formula>0.4</formula>
      <formula>0.7</formula>
    </cfRule>
    <cfRule type="cellIs" dxfId="45" priority="30" operator="between">
      <formula>0.71</formula>
      <formula>1</formula>
    </cfRule>
  </conditionalFormatting>
  <conditionalFormatting sqref="M25:M28">
    <cfRule type="cellIs" dxfId="44" priority="25" operator="between">
      <formula>0</formula>
      <formula>0.39</formula>
    </cfRule>
    <cfRule type="cellIs" dxfId="43" priority="26" operator="between">
      <formula>0.4</formula>
      <formula>0.7</formula>
    </cfRule>
    <cfRule type="cellIs" dxfId="42" priority="27" operator="between">
      <formula>0.71</formula>
      <formula>1</formula>
    </cfRule>
  </conditionalFormatting>
  <conditionalFormatting sqref="M29">
    <cfRule type="cellIs" dxfId="41" priority="22" operator="between">
      <formula>0</formula>
      <formula>0.39</formula>
    </cfRule>
    <cfRule type="cellIs" dxfId="40" priority="23" operator="between">
      <formula>0.4</formula>
      <formula>0.7</formula>
    </cfRule>
    <cfRule type="cellIs" dxfId="39" priority="24" operator="between">
      <formula>0.71</formula>
      <formula>1</formula>
    </cfRule>
  </conditionalFormatting>
  <conditionalFormatting sqref="M30">
    <cfRule type="cellIs" dxfId="38" priority="19" operator="between">
      <formula>0</formula>
      <formula>0.39</formula>
    </cfRule>
    <cfRule type="cellIs" dxfId="37" priority="20" operator="between">
      <formula>0.4</formula>
      <formula>0.7</formula>
    </cfRule>
    <cfRule type="cellIs" dxfId="36" priority="21" operator="between">
      <formula>0.71</formula>
      <formula>1</formula>
    </cfRule>
  </conditionalFormatting>
  <conditionalFormatting sqref="M31">
    <cfRule type="cellIs" dxfId="35" priority="16" operator="between">
      <formula>0</formula>
      <formula>0.39</formula>
    </cfRule>
    <cfRule type="cellIs" dxfId="34" priority="17" operator="between">
      <formula>0.4</formula>
      <formula>0.7</formula>
    </cfRule>
    <cfRule type="cellIs" dxfId="33" priority="18" operator="between">
      <formula>0.71</formula>
      <formula>1</formula>
    </cfRule>
  </conditionalFormatting>
  <conditionalFormatting sqref="M32">
    <cfRule type="cellIs" dxfId="32" priority="13" operator="between">
      <formula>0</formula>
      <formula>0.39</formula>
    </cfRule>
    <cfRule type="cellIs" dxfId="31" priority="14" operator="between">
      <formula>0.4</formula>
      <formula>0.7</formula>
    </cfRule>
    <cfRule type="cellIs" dxfId="30" priority="15" operator="between">
      <formula>0.71</formula>
      <formula>1</formula>
    </cfRule>
  </conditionalFormatting>
  <conditionalFormatting sqref="M33">
    <cfRule type="cellIs" dxfId="29" priority="10" operator="between">
      <formula>0</formula>
      <formula>0.39</formula>
    </cfRule>
    <cfRule type="cellIs" dxfId="28" priority="11" operator="between">
      <formula>0.4</formula>
      <formula>0.7</formula>
    </cfRule>
    <cfRule type="cellIs" dxfId="27" priority="12" operator="between">
      <formula>0.71</formula>
      <formula>1</formula>
    </cfRule>
  </conditionalFormatting>
  <conditionalFormatting sqref="M34">
    <cfRule type="cellIs" dxfId="26" priority="7" operator="between">
      <formula>0</formula>
      <formula>0.39</formula>
    </cfRule>
    <cfRule type="cellIs" dxfId="25" priority="8" operator="between">
      <formula>0.4</formula>
      <formula>0.7</formula>
    </cfRule>
    <cfRule type="cellIs" dxfId="24" priority="9" operator="between">
      <formula>0.71</formula>
      <formula>1</formula>
    </cfRule>
  </conditionalFormatting>
  <conditionalFormatting sqref="M35">
    <cfRule type="cellIs" dxfId="23" priority="4" operator="between">
      <formula>0</formula>
      <formula>0.39</formula>
    </cfRule>
    <cfRule type="cellIs" dxfId="22" priority="5" operator="between">
      <formula>0.4</formula>
      <formula>0.7</formula>
    </cfRule>
    <cfRule type="cellIs" dxfId="21" priority="6" operator="between">
      <formula>0.71</formula>
      <formula>1</formula>
    </cfRule>
  </conditionalFormatting>
  <conditionalFormatting sqref="M21">
    <cfRule type="cellIs" dxfId="20" priority="1" operator="between">
      <formula>0</formula>
      <formula>0.39</formula>
    </cfRule>
    <cfRule type="cellIs" dxfId="19" priority="2" operator="between">
      <formula>0.4</formula>
      <formula>0.7</formula>
    </cfRule>
    <cfRule type="cellIs" dxfId="18" priority="3" operator="between">
      <formula>0.71</formula>
      <formula>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N13"/>
  <sheetViews>
    <sheetView topLeftCell="A4" zoomScale="55" zoomScaleNormal="55" workbookViewId="0">
      <selection activeCell="F11" sqref="F11"/>
    </sheetView>
  </sheetViews>
  <sheetFormatPr baseColWidth="10" defaultRowHeight="15" x14ac:dyDescent="0.25"/>
  <cols>
    <col min="1" max="1" width="25.140625" style="2" customWidth="1"/>
    <col min="2" max="2" width="54.42578125" style="2" customWidth="1"/>
    <col min="3" max="3" width="11.42578125" style="2"/>
    <col min="4" max="4" width="27.42578125" style="2" customWidth="1"/>
    <col min="5" max="5" width="23.28515625" style="2" customWidth="1"/>
    <col min="6" max="6" width="30.7109375" style="2" customWidth="1"/>
    <col min="7" max="7" width="25.7109375" style="2" customWidth="1"/>
    <col min="8" max="8" width="20.28515625" style="2" customWidth="1"/>
    <col min="9" max="9" width="19" style="2" customWidth="1"/>
    <col min="10" max="10" width="36.85546875" style="2" customWidth="1"/>
    <col min="11" max="11" width="14.5703125" style="2" bestFit="1" customWidth="1"/>
    <col min="12" max="12" width="16.28515625" style="2" customWidth="1"/>
    <col min="13" max="13" width="15" style="2" customWidth="1"/>
    <col min="14" max="16384" width="11.42578125" style="2"/>
  </cols>
  <sheetData>
    <row r="1" spans="1:14" s="5" customFormat="1" ht="37.5" customHeight="1" x14ac:dyDescent="0.25">
      <c r="A1" s="216" t="s">
        <v>28</v>
      </c>
      <c r="B1" s="216"/>
      <c r="C1" s="216"/>
      <c r="D1" s="216"/>
      <c r="E1" s="216"/>
      <c r="F1" s="216"/>
      <c r="G1" s="216"/>
      <c r="H1" s="216"/>
      <c r="I1" s="216"/>
      <c r="J1" s="216"/>
      <c r="K1" s="216"/>
      <c r="L1" s="216"/>
      <c r="M1" s="216"/>
      <c r="N1" s="216"/>
    </row>
    <row r="2" spans="1:14" s="5" customFormat="1" ht="29.25" customHeight="1" x14ac:dyDescent="0.25">
      <c r="A2" s="22" t="s">
        <v>29</v>
      </c>
      <c r="B2" s="214" t="s">
        <v>30</v>
      </c>
      <c r="C2" s="214"/>
      <c r="D2" s="214"/>
      <c r="E2" s="214"/>
      <c r="F2" s="214"/>
      <c r="G2" s="214"/>
      <c r="H2" s="214"/>
      <c r="I2" s="214"/>
      <c r="J2" s="214"/>
      <c r="K2" s="214"/>
      <c r="L2" s="214"/>
      <c r="M2" s="214"/>
      <c r="N2" s="214"/>
    </row>
    <row r="3" spans="1:14" s="5" customFormat="1" ht="28.5" customHeight="1" thickBot="1" x14ac:dyDescent="0.3">
      <c r="A3" s="23"/>
      <c r="B3" s="215" t="s">
        <v>54</v>
      </c>
      <c r="C3" s="215"/>
      <c r="D3" s="215"/>
      <c r="E3" s="215"/>
      <c r="F3" s="215"/>
      <c r="G3" s="215"/>
      <c r="H3" s="215"/>
      <c r="I3" s="215"/>
      <c r="J3" s="215"/>
      <c r="K3" s="215"/>
      <c r="L3" s="215"/>
      <c r="M3" s="215"/>
      <c r="N3" s="215"/>
    </row>
    <row r="4" spans="1:14" s="5" customFormat="1" ht="90" customHeight="1" thickBot="1" x14ac:dyDescent="0.3">
      <c r="A4" s="24" t="s">
        <v>31</v>
      </c>
      <c r="B4" s="213" t="s">
        <v>299</v>
      </c>
      <c r="C4" s="213"/>
      <c r="D4" s="213"/>
      <c r="E4" s="213"/>
      <c r="F4" s="213"/>
      <c r="G4" s="213"/>
      <c r="H4" s="213"/>
      <c r="I4" s="213"/>
      <c r="J4" s="213"/>
      <c r="K4" s="213"/>
      <c r="L4" s="213"/>
      <c r="M4" s="213"/>
      <c r="N4" s="213"/>
    </row>
    <row r="5" spans="1:14" s="5" customFormat="1" ht="33" customHeight="1" thickBot="1" x14ac:dyDescent="0.3">
      <c r="A5" s="24" t="s">
        <v>32</v>
      </c>
      <c r="B5" s="213" t="s">
        <v>68</v>
      </c>
      <c r="C5" s="213"/>
      <c r="D5" s="213"/>
      <c r="E5" s="213"/>
      <c r="F5" s="213"/>
      <c r="G5" s="213"/>
      <c r="H5" s="213"/>
      <c r="I5" s="213"/>
      <c r="J5" s="213"/>
      <c r="K5" s="213"/>
      <c r="L5" s="213"/>
      <c r="M5" s="213"/>
      <c r="N5" s="213"/>
    </row>
    <row r="6" spans="1:14" s="5" customFormat="1" ht="37.5" customHeight="1" thickBot="1" x14ac:dyDescent="0.3">
      <c r="A6" s="24" t="s">
        <v>33</v>
      </c>
      <c r="B6" s="213" t="s">
        <v>285</v>
      </c>
      <c r="C6" s="213"/>
      <c r="D6" s="213"/>
      <c r="E6" s="213"/>
      <c r="F6" s="213"/>
      <c r="G6" s="213"/>
      <c r="H6" s="213"/>
      <c r="I6" s="213"/>
      <c r="J6" s="213"/>
      <c r="K6" s="213"/>
      <c r="L6" s="213"/>
      <c r="M6" s="213"/>
      <c r="N6" s="213"/>
    </row>
    <row r="7" spans="1:14" s="5" customFormat="1" ht="70.5" customHeight="1" thickBot="1" x14ac:dyDescent="0.3">
      <c r="A7" s="24" t="s">
        <v>34</v>
      </c>
      <c r="B7" s="213" t="s">
        <v>66</v>
      </c>
      <c r="C7" s="213"/>
      <c r="D7" s="213"/>
      <c r="E7" s="213"/>
      <c r="F7" s="213"/>
      <c r="G7" s="213"/>
      <c r="H7" s="213"/>
      <c r="I7" s="213"/>
      <c r="J7" s="213"/>
      <c r="K7" s="213"/>
      <c r="L7" s="213"/>
      <c r="M7" s="213"/>
      <c r="N7" s="213"/>
    </row>
    <row r="8" spans="1:14" s="5" customFormat="1" x14ac:dyDescent="0.25"/>
    <row r="9" spans="1:14" s="8" customFormat="1" ht="17.25" customHeight="1" x14ac:dyDescent="0.2">
      <c r="A9" s="217" t="s">
        <v>250</v>
      </c>
      <c r="B9" s="217"/>
      <c r="C9" s="217"/>
      <c r="D9" s="217"/>
      <c r="E9" s="217"/>
      <c r="F9" s="217"/>
      <c r="G9" s="217"/>
      <c r="H9" s="217"/>
      <c r="I9" s="217"/>
      <c r="J9" s="217"/>
      <c r="K9" s="217"/>
      <c r="L9" s="217"/>
      <c r="M9" s="217"/>
      <c r="N9" s="217"/>
    </row>
    <row r="10" spans="1:14" s="8" customFormat="1" ht="59.25" customHeight="1" x14ac:dyDescent="0.2">
      <c r="A10" s="114" t="s">
        <v>100</v>
      </c>
      <c r="B10" s="114" t="s">
        <v>0</v>
      </c>
      <c r="C10" s="114" t="s">
        <v>1</v>
      </c>
      <c r="D10" s="114" t="s">
        <v>2</v>
      </c>
      <c r="E10" s="114" t="s">
        <v>3</v>
      </c>
      <c r="F10" s="114" t="s">
        <v>4</v>
      </c>
      <c r="G10" s="114" t="s">
        <v>70</v>
      </c>
      <c r="H10" s="114" t="s">
        <v>6</v>
      </c>
      <c r="I10" s="114" t="s">
        <v>7</v>
      </c>
      <c r="J10" s="114" t="s">
        <v>50</v>
      </c>
      <c r="K10" s="114" t="s">
        <v>59</v>
      </c>
      <c r="L10" s="114" t="s">
        <v>8</v>
      </c>
      <c r="M10" s="16" t="s">
        <v>9</v>
      </c>
      <c r="N10" s="17" t="s">
        <v>38</v>
      </c>
    </row>
    <row r="11" spans="1:14" s="8" customFormat="1" ht="84" customHeight="1" x14ac:dyDescent="0.2">
      <c r="A11" s="215" t="s">
        <v>25</v>
      </c>
      <c r="B11" s="155" t="s">
        <v>298</v>
      </c>
      <c r="C11" s="157">
        <f>100%/2</f>
        <v>0.5</v>
      </c>
      <c r="D11" s="155" t="s">
        <v>348</v>
      </c>
      <c r="E11" s="11" t="s">
        <v>60</v>
      </c>
      <c r="F11" s="11" t="s">
        <v>120</v>
      </c>
      <c r="G11" s="155" t="s">
        <v>121</v>
      </c>
      <c r="H11" s="10">
        <v>43648</v>
      </c>
      <c r="I11" s="10" t="s">
        <v>392</v>
      </c>
      <c r="J11" s="164" t="s">
        <v>121</v>
      </c>
      <c r="K11" s="21"/>
      <c r="L11" s="11"/>
      <c r="M11" s="133">
        <v>0</v>
      </c>
      <c r="N11" s="12">
        <f>C11</f>
        <v>0.5</v>
      </c>
    </row>
    <row r="12" spans="1:14" s="8" customFormat="1" ht="117" customHeight="1" x14ac:dyDescent="0.2">
      <c r="A12" s="215"/>
      <c r="B12" s="155" t="s">
        <v>399</v>
      </c>
      <c r="C12" s="157">
        <f>100%/2</f>
        <v>0.5</v>
      </c>
      <c r="D12" s="155" t="s">
        <v>397</v>
      </c>
      <c r="E12" s="11" t="s">
        <v>201</v>
      </c>
      <c r="F12" s="11" t="s">
        <v>393</v>
      </c>
      <c r="G12" s="155" t="s">
        <v>398</v>
      </c>
      <c r="H12" s="147">
        <v>43647</v>
      </c>
      <c r="I12" s="147">
        <v>43768</v>
      </c>
      <c r="J12" s="155" t="s">
        <v>394</v>
      </c>
      <c r="K12" s="14"/>
      <c r="L12" s="14"/>
      <c r="M12" s="133">
        <v>0</v>
      </c>
      <c r="N12" s="36">
        <f>C12</f>
        <v>0.5</v>
      </c>
    </row>
    <row r="13" spans="1:14" x14ac:dyDescent="0.25">
      <c r="C13" s="135">
        <f>SUM(M11:M12)/2</f>
        <v>0</v>
      </c>
    </row>
  </sheetData>
  <mergeCells count="9">
    <mergeCell ref="A1:N1"/>
    <mergeCell ref="A9:N9"/>
    <mergeCell ref="A11:A12"/>
    <mergeCell ref="B2:N2"/>
    <mergeCell ref="B3:N3"/>
    <mergeCell ref="B4:N4"/>
    <mergeCell ref="B5:N5"/>
    <mergeCell ref="B6:N6"/>
    <mergeCell ref="B7:N7"/>
  </mergeCells>
  <conditionalFormatting sqref="M11">
    <cfRule type="cellIs" dxfId="17" priority="4" operator="between">
      <formula>0</formula>
      <formula>0.39</formula>
    </cfRule>
    <cfRule type="cellIs" dxfId="16" priority="5" operator="between">
      <formula>0.4</formula>
      <formula>0.7</formula>
    </cfRule>
    <cfRule type="cellIs" dxfId="15" priority="6" operator="between">
      <formula>0.71</formula>
      <formula>1</formula>
    </cfRule>
  </conditionalFormatting>
  <conditionalFormatting sqref="M12">
    <cfRule type="cellIs" dxfId="14" priority="1" operator="between">
      <formula>0</formula>
      <formula>0.39</formula>
    </cfRule>
    <cfRule type="cellIs" dxfId="13" priority="2" operator="between">
      <formula>0.4</formula>
      <formula>0.7</formula>
    </cfRule>
    <cfRule type="cellIs" dxfId="12" priority="3" operator="between">
      <formula>0.71</formula>
      <formula>1</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WDW75"/>
  <sheetViews>
    <sheetView topLeftCell="A7" zoomScale="50" zoomScaleNormal="50" workbookViewId="0">
      <selection activeCell="E14" sqref="E14"/>
    </sheetView>
  </sheetViews>
  <sheetFormatPr baseColWidth="10" defaultRowHeight="15" x14ac:dyDescent="0.25"/>
  <cols>
    <col min="1" max="1" width="22.28515625" customWidth="1"/>
    <col min="2" max="2" width="34" customWidth="1"/>
    <col min="4" max="4" width="35" customWidth="1"/>
    <col min="5" max="5" width="31.42578125" customWidth="1"/>
    <col min="6" max="6" width="34.7109375" customWidth="1"/>
    <col min="7" max="7" width="37.85546875" customWidth="1"/>
    <col min="8" max="8" width="13.85546875" customWidth="1"/>
    <col min="9" max="9" width="18.5703125" customWidth="1"/>
    <col min="10" max="10" width="23" customWidth="1"/>
    <col min="11" max="11" width="18.85546875" customWidth="1"/>
    <col min="12" max="12" width="16.7109375" customWidth="1"/>
    <col min="13" max="13" width="15.42578125" customWidth="1"/>
  </cols>
  <sheetData>
    <row r="1" spans="1:14 12497:12641 14199:14213" s="5" customFormat="1" ht="30" customHeight="1" x14ac:dyDescent="0.25">
      <c r="A1" s="216" t="s">
        <v>28</v>
      </c>
      <c r="B1" s="216"/>
      <c r="C1" s="216"/>
      <c r="D1" s="216"/>
      <c r="E1" s="216"/>
      <c r="F1" s="216"/>
      <c r="G1" s="216"/>
      <c r="H1" s="216"/>
      <c r="I1" s="216"/>
      <c r="J1" s="216"/>
      <c r="K1" s="216"/>
      <c r="L1" s="216"/>
      <c r="M1" s="216"/>
      <c r="N1" s="216"/>
    </row>
    <row r="2" spans="1:14 12497:12641 14199:14213" s="5" customFormat="1" ht="29.25" customHeight="1" x14ac:dyDescent="0.25">
      <c r="A2" s="22" t="s">
        <v>29</v>
      </c>
      <c r="B2" s="214" t="s">
        <v>30</v>
      </c>
      <c r="C2" s="214"/>
      <c r="D2" s="214"/>
      <c r="E2" s="214"/>
      <c r="F2" s="214"/>
      <c r="G2" s="214"/>
      <c r="H2" s="214"/>
      <c r="I2" s="214"/>
      <c r="J2" s="214"/>
      <c r="K2" s="214"/>
      <c r="L2" s="214"/>
      <c r="M2" s="214"/>
      <c r="N2" s="214"/>
    </row>
    <row r="3" spans="1:14 12497:12641 14199:14213" s="5" customFormat="1" ht="28.5" customHeight="1" thickBot="1" x14ac:dyDescent="0.3">
      <c r="A3" s="23"/>
      <c r="B3" s="215" t="s">
        <v>54</v>
      </c>
      <c r="C3" s="215"/>
      <c r="D3" s="215"/>
      <c r="E3" s="215"/>
      <c r="F3" s="215"/>
      <c r="G3" s="215"/>
      <c r="H3" s="215"/>
      <c r="I3" s="215"/>
      <c r="J3" s="215"/>
      <c r="K3" s="215"/>
      <c r="L3" s="215"/>
      <c r="M3" s="215"/>
      <c r="N3" s="215"/>
    </row>
    <row r="4" spans="1:14 12497:12641 14199:14213" s="5" customFormat="1" ht="84.75" customHeight="1" thickBot="1" x14ac:dyDescent="0.3">
      <c r="A4" s="24" t="s">
        <v>31</v>
      </c>
      <c r="B4" s="213" t="s">
        <v>299</v>
      </c>
      <c r="C4" s="213"/>
      <c r="D4" s="213"/>
      <c r="E4" s="213"/>
      <c r="F4" s="213"/>
      <c r="G4" s="213"/>
      <c r="H4" s="213"/>
      <c r="I4" s="213"/>
      <c r="J4" s="213"/>
      <c r="K4" s="213"/>
      <c r="L4" s="213"/>
      <c r="M4" s="213"/>
      <c r="N4" s="213"/>
    </row>
    <row r="5" spans="1:14 12497:12641 14199:14213" s="5" customFormat="1" ht="33" customHeight="1" thickBot="1" x14ac:dyDescent="0.3">
      <c r="A5" s="24" t="s">
        <v>32</v>
      </c>
      <c r="B5" s="213" t="s">
        <v>68</v>
      </c>
      <c r="C5" s="213"/>
      <c r="D5" s="213"/>
      <c r="E5" s="213"/>
      <c r="F5" s="213"/>
      <c r="G5" s="213"/>
      <c r="H5" s="213"/>
      <c r="I5" s="213"/>
      <c r="J5" s="213"/>
      <c r="K5" s="213"/>
      <c r="L5" s="213"/>
      <c r="M5" s="213"/>
      <c r="N5" s="213"/>
    </row>
    <row r="6" spans="1:14 12497:12641 14199:14213" s="5" customFormat="1" ht="37.5" customHeight="1" thickBot="1" x14ac:dyDescent="0.3">
      <c r="A6" s="24" t="s">
        <v>33</v>
      </c>
      <c r="B6" s="213" t="s">
        <v>285</v>
      </c>
      <c r="C6" s="213"/>
      <c r="D6" s="213"/>
      <c r="E6" s="213"/>
      <c r="F6" s="213"/>
      <c r="G6" s="213"/>
      <c r="H6" s="213"/>
      <c r="I6" s="213"/>
      <c r="J6" s="213"/>
      <c r="K6" s="213"/>
      <c r="L6" s="213"/>
      <c r="M6" s="213"/>
      <c r="N6" s="213"/>
    </row>
    <row r="7" spans="1:14 12497:12641 14199:14213" s="5" customFormat="1" ht="70.5" customHeight="1" thickBot="1" x14ac:dyDescent="0.3">
      <c r="A7" s="24" t="s">
        <v>34</v>
      </c>
      <c r="B7" s="213" t="s">
        <v>66</v>
      </c>
      <c r="C7" s="213"/>
      <c r="D7" s="213"/>
      <c r="E7" s="213"/>
      <c r="F7" s="213"/>
      <c r="G7" s="213"/>
      <c r="H7" s="213"/>
      <c r="I7" s="213"/>
      <c r="J7" s="213"/>
      <c r="K7" s="213"/>
      <c r="L7" s="213"/>
      <c r="M7" s="213"/>
      <c r="N7" s="213"/>
    </row>
    <row r="8" spans="1:14 12497:12641 14199:14213" s="5" customFormat="1" x14ac:dyDescent="0.25"/>
    <row r="9" spans="1:14 12497:12641 14199:14213" s="8" customFormat="1" ht="17.25" customHeight="1" x14ac:dyDescent="0.2">
      <c r="A9" s="217" t="s">
        <v>258</v>
      </c>
      <c r="B9" s="217"/>
      <c r="C9" s="217"/>
      <c r="D9" s="217"/>
      <c r="E9" s="217"/>
      <c r="F9" s="217"/>
      <c r="G9" s="217"/>
      <c r="H9" s="217"/>
      <c r="I9" s="217"/>
      <c r="J9" s="217"/>
      <c r="K9" s="217"/>
      <c r="L9" s="217"/>
      <c r="M9" s="217"/>
      <c r="N9" s="217"/>
    </row>
    <row r="10" spans="1:14 12497:12641 14199:14213" s="8" customFormat="1" ht="67.5" customHeight="1" x14ac:dyDescent="0.2">
      <c r="A10" s="113" t="s">
        <v>100</v>
      </c>
      <c r="B10" s="113" t="s">
        <v>0</v>
      </c>
      <c r="C10" s="113" t="s">
        <v>1</v>
      </c>
      <c r="D10" s="113" t="s">
        <v>2</v>
      </c>
      <c r="E10" s="113" t="s">
        <v>3</v>
      </c>
      <c r="F10" s="113" t="s">
        <v>4</v>
      </c>
      <c r="G10" s="113" t="s">
        <v>70</v>
      </c>
      <c r="H10" s="113" t="s">
        <v>6</v>
      </c>
      <c r="I10" s="113" t="s">
        <v>7</v>
      </c>
      <c r="J10" s="113" t="s">
        <v>50</v>
      </c>
      <c r="K10" s="113" t="s">
        <v>59</v>
      </c>
      <c r="L10" s="113" t="s">
        <v>8</v>
      </c>
      <c r="M10" s="16" t="s">
        <v>9</v>
      </c>
      <c r="N10" s="17" t="s">
        <v>38</v>
      </c>
    </row>
    <row r="11" spans="1:14 12497:12641 14199:14213" s="8" customFormat="1" ht="89.25" customHeight="1" x14ac:dyDescent="0.2">
      <c r="A11" s="215" t="s">
        <v>10</v>
      </c>
      <c r="B11" s="138" t="s">
        <v>245</v>
      </c>
      <c r="C11" s="137">
        <f>100%/3</f>
        <v>0.33333333333333331</v>
      </c>
      <c r="D11" s="138" t="s">
        <v>238</v>
      </c>
      <c r="E11" s="11" t="s">
        <v>60</v>
      </c>
      <c r="F11" s="11" t="s">
        <v>23</v>
      </c>
      <c r="G11" s="138" t="s">
        <v>265</v>
      </c>
      <c r="H11" s="152">
        <v>43739</v>
      </c>
      <c r="I11" s="152">
        <v>43814</v>
      </c>
      <c r="J11" s="139" t="s">
        <v>188</v>
      </c>
      <c r="K11" s="11"/>
      <c r="L11" s="11"/>
      <c r="M11" s="133">
        <v>0</v>
      </c>
      <c r="N11" s="12">
        <f>C11</f>
        <v>0.33333333333333331</v>
      </c>
    </row>
    <row r="12" spans="1:14 12497:12641 14199:14213" s="8" customFormat="1" ht="84.75" customHeight="1" x14ac:dyDescent="0.2">
      <c r="A12" s="215"/>
      <c r="B12" s="278" t="s">
        <v>344</v>
      </c>
      <c r="C12" s="210">
        <f>100%/3</f>
        <v>0.33333333333333331</v>
      </c>
      <c r="D12" s="20" t="s">
        <v>343</v>
      </c>
      <c r="E12" s="11" t="s">
        <v>201</v>
      </c>
      <c r="F12" s="11" t="s">
        <v>201</v>
      </c>
      <c r="G12" s="138" t="s">
        <v>345</v>
      </c>
      <c r="H12" s="29" t="s">
        <v>247</v>
      </c>
      <c r="I12" s="29" t="s">
        <v>248</v>
      </c>
      <c r="J12" s="139" t="s">
        <v>346</v>
      </c>
      <c r="K12" s="11"/>
      <c r="L12" s="11"/>
      <c r="M12" s="133">
        <v>0</v>
      </c>
      <c r="N12" s="12">
        <f>$C$12/2</f>
        <v>0.16666666666666666</v>
      </c>
    </row>
    <row r="13" spans="1:14 12497:12641 14199:14213" s="8" customFormat="1" ht="60" customHeight="1" x14ac:dyDescent="0.2">
      <c r="A13" s="215"/>
      <c r="B13" s="278"/>
      <c r="C13" s="210"/>
      <c r="D13" s="138" t="s">
        <v>347</v>
      </c>
      <c r="E13" s="11" t="s">
        <v>246</v>
      </c>
      <c r="F13" s="11" t="s">
        <v>246</v>
      </c>
      <c r="G13" s="139" t="s">
        <v>263</v>
      </c>
      <c r="H13" s="29" t="s">
        <v>247</v>
      </c>
      <c r="I13" s="29" t="s">
        <v>248</v>
      </c>
      <c r="J13" s="139" t="s">
        <v>249</v>
      </c>
      <c r="K13" s="11"/>
      <c r="L13" s="11"/>
      <c r="M13" s="133">
        <v>0</v>
      </c>
      <c r="N13" s="126">
        <f>$C$12/2</f>
        <v>0.16666666666666666</v>
      </c>
    </row>
    <row r="14" spans="1:14 12497:12641 14199:14213" s="8" customFormat="1" ht="99.75" x14ac:dyDescent="0.2">
      <c r="A14" s="215"/>
      <c r="B14" s="138" t="s">
        <v>413</v>
      </c>
      <c r="C14" s="69">
        <f>100%/3</f>
        <v>0.33333333333333331</v>
      </c>
      <c r="D14" s="138" t="s">
        <v>414</v>
      </c>
      <c r="E14" s="11" t="s">
        <v>292</v>
      </c>
      <c r="F14" s="11" t="s">
        <v>293</v>
      </c>
      <c r="G14" s="139" t="s">
        <v>415</v>
      </c>
      <c r="H14" s="29">
        <v>43493</v>
      </c>
      <c r="I14" s="29">
        <v>43646</v>
      </c>
      <c r="J14" s="70" t="s">
        <v>294</v>
      </c>
      <c r="K14" s="14"/>
      <c r="L14" s="14"/>
      <c r="M14" s="133">
        <v>0</v>
      </c>
      <c r="N14" s="36">
        <f>C14</f>
        <v>0.33333333333333331</v>
      </c>
    </row>
    <row r="15" spans="1:14 12497:12641 14199:14213" x14ac:dyDescent="0.25">
      <c r="C15" s="135">
        <f>SUM(M11:M14)/4</f>
        <v>0</v>
      </c>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QQ15" s="2"/>
      <c r="RQR15" s="2"/>
      <c r="RQS15" s="2"/>
      <c r="RQT15" s="2"/>
      <c r="RQU15" s="2"/>
      <c r="RQV15" s="2"/>
      <c r="RQW15" s="2"/>
      <c r="RQX15" s="2"/>
      <c r="RQY15" s="2"/>
      <c r="RQZ15" s="2"/>
      <c r="RRA15" s="2"/>
      <c r="RRB15" s="2"/>
      <c r="RRC15" s="2"/>
      <c r="RRD15" s="2"/>
      <c r="RRE15" s="2"/>
      <c r="TZC15" s="2"/>
      <c r="TZD15" s="2"/>
      <c r="TZE15" s="2"/>
      <c r="TZF15" s="2"/>
      <c r="TZG15" s="2"/>
      <c r="TZH15" s="2"/>
      <c r="TZI15" s="2"/>
      <c r="TZJ15" s="2"/>
      <c r="TZK15" s="2"/>
      <c r="TZL15" s="2"/>
      <c r="TZM15" s="2"/>
      <c r="TZN15" s="2"/>
      <c r="TZO15" s="2"/>
      <c r="TZP15" s="2"/>
      <c r="TZQ15" s="2"/>
    </row>
    <row r="16" spans="1:14 12497:12641 14199:14213" x14ac:dyDescent="0.25">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TZC16" s="2"/>
      <c r="TZD16" s="2"/>
      <c r="TZE16" s="2"/>
      <c r="TZF16" s="2"/>
      <c r="TZG16" s="2"/>
      <c r="TZH16" s="2"/>
      <c r="TZI16" s="2"/>
      <c r="TZJ16" s="2"/>
      <c r="TZK16" s="2"/>
      <c r="TZL16" s="2"/>
      <c r="TZM16" s="2"/>
      <c r="TZN16" s="2"/>
      <c r="TZO16" s="2"/>
      <c r="TZP16" s="2"/>
      <c r="TZQ16" s="2"/>
    </row>
    <row r="17" spans="13426:13440 15565:15675" x14ac:dyDescent="0.25">
      <c r="WDI17" s="2"/>
      <c r="WDJ17" s="2"/>
      <c r="WDK17" s="2"/>
      <c r="WDL17" s="2"/>
      <c r="WDM17" s="2"/>
      <c r="WDN17" s="2"/>
      <c r="WDO17" s="2"/>
      <c r="WDP17" s="2"/>
      <c r="WDQ17" s="2"/>
      <c r="WDR17" s="2"/>
      <c r="WDS17" s="2"/>
      <c r="WDT17" s="2"/>
      <c r="WDU17" s="2"/>
      <c r="WDV17" s="2"/>
      <c r="WDW17" s="2"/>
    </row>
    <row r="18" spans="13426:13440 15565:15675" x14ac:dyDescent="0.25">
      <c r="WDI18" s="2"/>
      <c r="WDJ18" s="2"/>
      <c r="WDK18" s="2"/>
      <c r="WDL18" s="2"/>
      <c r="WDM18" s="2"/>
      <c r="WDN18" s="2"/>
      <c r="WDO18" s="2"/>
      <c r="WDP18" s="2"/>
      <c r="WDQ18" s="2"/>
      <c r="WDR18" s="2"/>
      <c r="WDS18" s="2"/>
      <c r="WDT18" s="2"/>
      <c r="WDU18" s="2"/>
      <c r="WDV18" s="2"/>
      <c r="WDW18" s="2"/>
    </row>
    <row r="19" spans="13426:13440 15565:15675" x14ac:dyDescent="0.25">
      <c r="VZQ19" s="2"/>
      <c r="VZR19" s="2"/>
      <c r="VZS19" s="2"/>
      <c r="VZT19" s="2"/>
      <c r="VZU19" s="2"/>
      <c r="VZV19" s="2"/>
      <c r="VZW19" s="2"/>
      <c r="VZX19" s="2"/>
      <c r="VZY19" s="2"/>
      <c r="VZZ19" s="2"/>
      <c r="WAA19" s="2"/>
      <c r="WAB19" s="2"/>
      <c r="WAC19" s="2"/>
      <c r="WAD19" s="2"/>
      <c r="WAE19" s="2"/>
      <c r="WDI19" s="2"/>
      <c r="WDJ19" s="2"/>
      <c r="WDK19" s="2"/>
      <c r="WDL19" s="2"/>
      <c r="WDM19" s="2"/>
      <c r="WDN19" s="2"/>
      <c r="WDO19" s="2"/>
      <c r="WDP19" s="2"/>
      <c r="WDQ19" s="2"/>
      <c r="WDR19" s="2"/>
      <c r="WDS19" s="2"/>
      <c r="WDT19" s="2"/>
      <c r="WDU19" s="2"/>
      <c r="WDV19" s="2"/>
      <c r="WDW19" s="2"/>
    </row>
    <row r="20" spans="13426:13440 15565:15675" x14ac:dyDescent="0.25">
      <c r="VZQ20" s="2"/>
      <c r="VZR20" s="2"/>
      <c r="VZS20" s="2"/>
      <c r="VZT20" s="2"/>
      <c r="VZU20" s="2"/>
      <c r="VZV20" s="2"/>
      <c r="VZW20" s="2"/>
      <c r="VZX20" s="2"/>
      <c r="VZY20" s="2"/>
      <c r="VZZ20" s="2"/>
      <c r="WAA20" s="2"/>
      <c r="WAB20" s="2"/>
      <c r="WAC20" s="2"/>
      <c r="WAD20" s="2"/>
      <c r="WAE20" s="2"/>
    </row>
    <row r="21" spans="13426:13440 15565:15675" x14ac:dyDescent="0.25">
      <c r="VZQ21" s="2"/>
      <c r="VZR21" s="2"/>
      <c r="VZS21" s="2"/>
      <c r="VZT21" s="2"/>
      <c r="VZU21" s="2"/>
      <c r="VZV21" s="2"/>
      <c r="VZW21" s="2"/>
      <c r="VZX21" s="2"/>
      <c r="VZY21" s="2"/>
      <c r="VZZ21" s="2"/>
      <c r="WAA21" s="2"/>
      <c r="WAB21" s="2"/>
      <c r="WAC21" s="2"/>
      <c r="WAD21" s="2"/>
      <c r="WAE21" s="2"/>
    </row>
    <row r="27" spans="13426:13440 15565:15675" x14ac:dyDescent="0.25">
      <c r="SVJ27" s="2"/>
      <c r="SVK27" s="2"/>
      <c r="SVL27" s="2"/>
      <c r="SVM27" s="2"/>
      <c r="SVN27" s="2"/>
      <c r="SVO27" s="2"/>
      <c r="SVP27" s="2"/>
      <c r="SVQ27" s="2"/>
      <c r="SVR27" s="2"/>
      <c r="SVS27" s="2"/>
      <c r="SVT27" s="2"/>
      <c r="SVU27" s="2"/>
      <c r="SVV27" s="2"/>
      <c r="SVW27" s="2"/>
      <c r="SVX27" s="2"/>
    </row>
    <row r="28" spans="13426:13440 15565:15675" x14ac:dyDescent="0.25">
      <c r="SVJ28" s="2"/>
      <c r="SVK28" s="2"/>
      <c r="SVL28" s="2"/>
      <c r="SVM28" s="2"/>
      <c r="SVN28" s="2"/>
      <c r="SVO28" s="2"/>
      <c r="SVP28" s="2"/>
      <c r="SVQ28" s="2"/>
      <c r="SVR28" s="2"/>
      <c r="SVS28" s="2"/>
      <c r="SVT28" s="2"/>
      <c r="SVU28" s="2"/>
      <c r="SVV28" s="2"/>
      <c r="SVW28" s="2"/>
      <c r="SVX28" s="2"/>
    </row>
    <row r="29" spans="13426:13440 15565:15675" x14ac:dyDescent="0.25">
      <c r="SVJ29" s="2"/>
      <c r="SVK29" s="2"/>
      <c r="SVL29" s="2"/>
      <c r="SVM29" s="2"/>
      <c r="SVN29" s="2"/>
      <c r="SVO29" s="2"/>
      <c r="SVP29" s="2"/>
      <c r="SVQ29" s="2"/>
      <c r="SVR29" s="2"/>
      <c r="SVS29" s="2"/>
      <c r="SVT29" s="2"/>
      <c r="SVU29" s="2"/>
      <c r="SVV29" s="2"/>
      <c r="SVW29" s="2"/>
      <c r="SVX29" s="2"/>
    </row>
    <row r="40" spans="12493:12594 14736:14750" x14ac:dyDescent="0.25">
      <c r="UTT40" s="2"/>
      <c r="UTU40" s="2"/>
      <c r="UTV40" s="2"/>
      <c r="UTW40" s="2"/>
      <c r="UTX40" s="2"/>
      <c r="UTY40" s="2"/>
      <c r="UTZ40" s="2"/>
      <c r="UUA40" s="2"/>
      <c r="UUB40" s="2"/>
      <c r="UUC40" s="2"/>
      <c r="UUD40" s="2"/>
      <c r="UUE40" s="2"/>
      <c r="UUF40" s="2"/>
      <c r="UUG40" s="2"/>
      <c r="UUH40" s="2"/>
    </row>
    <row r="41" spans="12493:12594 14736:14750" x14ac:dyDescent="0.25">
      <c r="ROV41" s="2"/>
      <c r="ROW41" s="2"/>
      <c r="ROX41" s="2"/>
      <c r="ROY41" s="2"/>
      <c r="ROZ41" s="2"/>
      <c r="RPA41" s="2"/>
      <c r="RPB41" s="2"/>
      <c r="RPC41" s="2"/>
      <c r="RPD41" s="2"/>
      <c r="RPE41" s="2"/>
      <c r="RPF41" s="2"/>
      <c r="RPG41" s="2"/>
      <c r="RPH41" s="2"/>
      <c r="RPI41" s="2"/>
      <c r="RPJ41" s="2"/>
      <c r="UTT41" s="2"/>
      <c r="UTU41" s="2"/>
      <c r="UTV41" s="2"/>
      <c r="UTW41" s="2"/>
      <c r="UTX41" s="2"/>
      <c r="UTY41" s="2"/>
      <c r="UTZ41" s="2"/>
      <c r="UUA41" s="2"/>
      <c r="UUB41" s="2"/>
      <c r="UUC41" s="2"/>
      <c r="UUD41" s="2"/>
      <c r="UUE41" s="2"/>
      <c r="UUF41" s="2"/>
      <c r="UUG41" s="2"/>
      <c r="UUH41" s="2"/>
    </row>
    <row r="42" spans="12493:12594 14736:14750" x14ac:dyDescent="0.25">
      <c r="ROV42" s="2"/>
      <c r="ROW42" s="2"/>
      <c r="ROX42" s="2"/>
      <c r="ROY42" s="2"/>
      <c r="ROZ42" s="2"/>
      <c r="RPA42" s="2"/>
      <c r="RPB42" s="2"/>
      <c r="RPC42" s="2"/>
      <c r="RPD42" s="2"/>
      <c r="RPE42" s="2"/>
      <c r="RPF42" s="2"/>
      <c r="RPG42" s="2"/>
      <c r="RPH42" s="2"/>
      <c r="RPI42" s="2"/>
      <c r="RPJ42" s="2"/>
      <c r="UTT42" s="2"/>
      <c r="UTU42" s="2"/>
      <c r="UTV42" s="2"/>
      <c r="UTW42" s="2"/>
      <c r="UTX42" s="2"/>
      <c r="UTY42" s="2"/>
      <c r="UTZ42" s="2"/>
      <c r="UUA42" s="2"/>
      <c r="UUB42" s="2"/>
      <c r="UUC42" s="2"/>
      <c r="UUD42" s="2"/>
      <c r="UUE42" s="2"/>
      <c r="UUF42" s="2"/>
      <c r="UUG42" s="2"/>
      <c r="UUH42" s="2"/>
    </row>
    <row r="43" spans="12493:12594 14736:14750" x14ac:dyDescent="0.25">
      <c r="ROV43" s="2"/>
      <c r="ROW43" s="2"/>
      <c r="ROX43" s="2"/>
      <c r="ROY43" s="2"/>
      <c r="ROZ43" s="2"/>
      <c r="RPA43" s="2"/>
      <c r="RPB43" s="2"/>
      <c r="RPC43" s="2"/>
      <c r="RPD43" s="2"/>
      <c r="RPE43" s="2"/>
      <c r="RPF43" s="2"/>
      <c r="RPG43" s="2"/>
      <c r="RPH43" s="2"/>
      <c r="RPI43" s="2"/>
      <c r="RPJ43" s="2"/>
    </row>
    <row r="45" spans="12493:12594 14736:14750" x14ac:dyDescent="0.25">
      <c r="RLM45" s="2"/>
      <c r="RLN45" s="2"/>
    </row>
    <row r="65" spans="93:107 6748:6762" x14ac:dyDescent="0.25">
      <c r="IYN65" s="2"/>
      <c r="IYO65" s="2"/>
      <c r="IYP65" s="2"/>
      <c r="IYQ65" s="2"/>
      <c r="IYR65" s="2"/>
      <c r="IYS65" s="2"/>
      <c r="IYT65" s="2"/>
      <c r="IYU65" s="2"/>
      <c r="IYV65" s="2"/>
      <c r="IYW65" s="2"/>
      <c r="IYX65" s="2"/>
      <c r="IYY65" s="2"/>
      <c r="IYZ65" s="2"/>
      <c r="IZA65" s="2"/>
      <c r="IZB65" s="2"/>
    </row>
    <row r="66" spans="93:107 6748:6762" x14ac:dyDescent="0.25">
      <c r="IYN66" s="2"/>
      <c r="IYO66" s="2"/>
      <c r="IYP66" s="2"/>
      <c r="IYQ66" s="2"/>
      <c r="IYR66" s="2"/>
      <c r="IYS66" s="2"/>
      <c r="IYT66" s="2"/>
      <c r="IYU66" s="2"/>
      <c r="IYV66" s="2"/>
      <c r="IYW66" s="2"/>
      <c r="IYX66" s="2"/>
      <c r="IYY66" s="2"/>
      <c r="IYZ66" s="2"/>
      <c r="IZA66" s="2"/>
      <c r="IZB66" s="2"/>
    </row>
    <row r="67" spans="93:107 6748:6762" x14ac:dyDescent="0.25">
      <c r="IYN67" s="2"/>
      <c r="IYO67" s="2"/>
      <c r="IYP67" s="2"/>
      <c r="IYQ67" s="2"/>
      <c r="IYR67" s="2"/>
      <c r="IYS67" s="2"/>
      <c r="IYT67" s="2"/>
      <c r="IYU67" s="2"/>
      <c r="IYV67" s="2"/>
      <c r="IYW67" s="2"/>
      <c r="IYX67" s="2"/>
      <c r="IYY67" s="2"/>
      <c r="IYZ67" s="2"/>
      <c r="IZA67" s="2"/>
      <c r="IZB67" s="2"/>
    </row>
    <row r="73" spans="93:107 6748:6762" x14ac:dyDescent="0.25">
      <c r="CO73" s="2"/>
      <c r="CP73" s="2"/>
      <c r="CQ73" s="2"/>
      <c r="CR73" s="2"/>
      <c r="CS73" s="2"/>
      <c r="CT73" s="2"/>
      <c r="CU73" s="2"/>
      <c r="CV73" s="2"/>
      <c r="CW73" s="2"/>
      <c r="CX73" s="2"/>
      <c r="CY73" s="2"/>
      <c r="CZ73" s="2"/>
      <c r="DA73" s="2"/>
      <c r="DB73" s="2"/>
      <c r="DC73" s="2"/>
    </row>
    <row r="74" spans="93:107 6748:6762" x14ac:dyDescent="0.25">
      <c r="CO74" s="2"/>
      <c r="CP74" s="2"/>
      <c r="CQ74" s="2"/>
      <c r="CR74" s="2"/>
      <c r="CS74" s="2"/>
      <c r="CT74" s="2"/>
      <c r="CU74" s="2"/>
      <c r="CV74" s="2"/>
      <c r="CW74" s="2"/>
      <c r="CX74" s="2"/>
      <c r="CY74" s="2"/>
      <c r="CZ74" s="2"/>
      <c r="DA74" s="2"/>
      <c r="DB74" s="2"/>
      <c r="DC74" s="2"/>
    </row>
    <row r="75" spans="93:107 6748:6762" x14ac:dyDescent="0.25">
      <c r="CO75" s="2"/>
      <c r="CP75" s="2"/>
      <c r="CQ75" s="2"/>
      <c r="CR75" s="2"/>
      <c r="CS75" s="2"/>
      <c r="CT75" s="2"/>
      <c r="CU75" s="2"/>
      <c r="CV75" s="2"/>
      <c r="CW75" s="2"/>
      <c r="CX75" s="2"/>
      <c r="CY75" s="2"/>
      <c r="CZ75" s="2"/>
      <c r="DA75" s="2"/>
      <c r="DB75" s="2"/>
      <c r="DC75" s="2"/>
    </row>
  </sheetData>
  <mergeCells count="11">
    <mergeCell ref="A1:N1"/>
    <mergeCell ref="A9:N9"/>
    <mergeCell ref="B12:B13"/>
    <mergeCell ref="C12:C13"/>
    <mergeCell ref="A11:A14"/>
    <mergeCell ref="B5:N5"/>
    <mergeCell ref="B6:N6"/>
    <mergeCell ref="B7:N7"/>
    <mergeCell ref="B2:N2"/>
    <mergeCell ref="B3:N3"/>
    <mergeCell ref="B4:N4"/>
  </mergeCells>
  <conditionalFormatting sqref="M11">
    <cfRule type="cellIs" dxfId="11" priority="10" operator="between">
      <formula>0</formula>
      <formula>0.39</formula>
    </cfRule>
    <cfRule type="cellIs" dxfId="10" priority="11" operator="between">
      <formula>0.4</formula>
      <formula>0.7</formula>
    </cfRule>
    <cfRule type="cellIs" dxfId="9" priority="12" operator="between">
      <formula>0.71</formula>
      <formula>1</formula>
    </cfRule>
  </conditionalFormatting>
  <conditionalFormatting sqref="M12">
    <cfRule type="cellIs" dxfId="8" priority="7" operator="between">
      <formula>0</formula>
      <formula>0.39</formula>
    </cfRule>
    <cfRule type="cellIs" dxfId="7" priority="8" operator="between">
      <formula>0.4</formula>
      <formula>0.7</formula>
    </cfRule>
    <cfRule type="cellIs" dxfId="6" priority="9" operator="between">
      <formula>0.71</formula>
      <formula>1</formula>
    </cfRule>
  </conditionalFormatting>
  <conditionalFormatting sqref="M13">
    <cfRule type="cellIs" dxfId="5" priority="4" operator="between">
      <formula>0</formula>
      <formula>0.39</formula>
    </cfRule>
    <cfRule type="cellIs" dxfId="4" priority="5" operator="between">
      <formula>0.4</formula>
      <formula>0.7</formula>
    </cfRule>
    <cfRule type="cellIs" dxfId="3" priority="6" operator="between">
      <formula>0.71</formula>
      <formula>1</formula>
    </cfRule>
  </conditionalFormatting>
  <conditionalFormatting sqref="M14">
    <cfRule type="cellIs" dxfId="2" priority="1" operator="between">
      <formula>0</formula>
      <formula>0.39</formula>
    </cfRule>
    <cfRule type="cellIs" dxfId="1" priority="2" operator="between">
      <formula>0.4</formula>
      <formula>0.7</formula>
    </cfRule>
    <cfRule type="cellIs" dxfId="0" priority="3" operator="between">
      <formula>0.71</formula>
      <formula>1</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Proyecto</vt:lpstr>
      <vt:lpstr>Talento Humano</vt:lpstr>
      <vt:lpstr>Direccionam Estratégico y Plane</vt:lpstr>
      <vt:lpstr>Gestión Valores para Resultados</vt:lpstr>
      <vt:lpstr>Evaluación de Resultados</vt:lpstr>
      <vt:lpstr>Información y Comunicación</vt:lpstr>
      <vt:lpstr>Gestión del Conocimiento e Inn.</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Chacon Calvo</dc:creator>
  <cp:lastModifiedBy>Sebastian Chacon Calvo</cp:lastModifiedBy>
  <dcterms:created xsi:type="dcterms:W3CDTF">2017-12-13T21:32:31Z</dcterms:created>
  <dcterms:modified xsi:type="dcterms:W3CDTF">2019-07-26T16:52:14Z</dcterms:modified>
</cp:coreProperties>
</file>