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showInkAnnotation="0" codeName="ThisWorkbook" defaultThemeVersion="166925"/>
  <mc:AlternateContent xmlns:mc="http://schemas.openxmlformats.org/markup-compatibility/2006">
    <mc:Choice Requires="x15">
      <x15ac:absPath xmlns:x15ac="http://schemas.microsoft.com/office/spreadsheetml/2010/11/ac" url="C:\Users\Mercy Angelica\Desktop\Enterritorio\ACTIVIDAD LITIGIOSA DEL ESTADO\PRER SEMESTRE 2024\"/>
    </mc:Choice>
  </mc:AlternateContent>
  <xr:revisionPtr revIDLastSave="0" documentId="13_ncr:1_{C2749A0F-CBC9-48F4-B56F-721F5A045A86}" xr6:coauthVersionLast="47" xr6:coauthVersionMax="47" xr10:uidLastSave="{00000000-0000-0000-0000-000000000000}"/>
  <bookViews>
    <workbookView xWindow="-110" yWindow="-110" windowWidth="19420" windowHeight="10300" tabRatio="777" firstSheet="3" activeTab="8"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COMITES DE CONCILIACION" sheetId="14" r:id="rId7"/>
    <sheet name="PAGOS" sheetId="11" r:id="rId8"/>
    <sheet name="Resumen General" sheetId="5" r:id="rId9"/>
    <sheet name="Entidades" sheetId="13" state="hidden" r:id="rId10"/>
    <sheet name="Base a pegar" sheetId="12" state="hidden"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5" l="1"/>
  <c r="F23" i="5"/>
  <c r="F22" i="5"/>
  <c r="BZ3" i="12"/>
  <c r="BY3" i="12"/>
  <c r="BX3" i="12"/>
  <c r="BW3" i="12"/>
  <c r="V3" i="14"/>
  <c r="BU3" i="12"/>
  <c r="BT3" i="12"/>
  <c r="BS3" i="12"/>
  <c r="BV3" i="12"/>
  <c r="BR3" i="12"/>
  <c r="BQ3" i="12"/>
  <c r="BP3" i="12"/>
  <c r="G12" i="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W3" i="7"/>
  <c r="G15" i="12" l="1"/>
  <c r="G14" i="12"/>
  <c r="G16" i="12"/>
  <c r="G17" i="12"/>
  <c r="G18" i="12"/>
  <c r="G13" i="12"/>
  <c r="F17" i="5" l="1"/>
  <c r="F15" i="5"/>
  <c r="F10" i="5"/>
  <c r="C23" i="5"/>
  <c r="C21" i="5"/>
  <c r="C20" i="5"/>
  <c r="T16" i="10"/>
  <c r="T12" i="10"/>
  <c r="W3" i="8"/>
  <c r="C25" i="8" s="1"/>
  <c r="T18" i="10" l="1"/>
  <c r="F13" i="5" s="1"/>
  <c r="V2" i="9"/>
  <c r="V3" i="9" s="1"/>
  <c r="F9" i="9" s="1"/>
  <c r="F11" i="5" l="1"/>
  <c r="F14" i="5"/>
  <c r="F9" i="5"/>
  <c r="F8" i="5"/>
  <c r="C18" i="5"/>
  <c r="C19" i="5"/>
  <c r="C22" i="5" s="1"/>
  <c r="J13" i="1"/>
  <c r="J14" i="1"/>
  <c r="J15" i="1"/>
  <c r="J16" i="1"/>
  <c r="J17" i="1"/>
  <c r="J12" i="1"/>
  <c r="I12" i="1"/>
  <c r="I13" i="1"/>
  <c r="I14" i="1"/>
  <c r="I15" i="1"/>
  <c r="I16" i="1"/>
  <c r="I17" i="1"/>
  <c r="H13" i="1"/>
  <c r="H14" i="1"/>
  <c r="H15" i="1"/>
  <c r="H16" i="1"/>
  <c r="H17" i="1"/>
  <c r="H12" i="1"/>
  <c r="C10" i="5" l="1"/>
  <c r="C9" i="5"/>
  <c r="C8" i="5"/>
  <c r="V3" i="11" l="1"/>
  <c r="V3" i="10"/>
  <c r="G7" i="7" l="1"/>
</calcChain>
</file>

<file path=xl/sharedStrings.xml><?xml version="1.0" encoding="utf-8"?>
<sst xmlns="http://schemas.openxmlformats.org/spreadsheetml/2006/main" count="749" uniqueCount="642">
  <si>
    <t>JEFE FINANCIERO</t>
  </si>
  <si>
    <t>JEFE JURÍDICO</t>
  </si>
  <si>
    <t>ENLACE DE PAGOS</t>
  </si>
  <si>
    <t>JEFE CONTROL INTERNO</t>
  </si>
  <si>
    <t>SECRETARIO TÉCNICO</t>
  </si>
  <si>
    <t>ADMINISTRADOR DE LA ENTIDAD</t>
  </si>
  <si>
    <t>FECHA CREACIÓN  EN EKOGUI</t>
  </si>
  <si>
    <t>NOMBRE</t>
  </si>
  <si>
    <t>Pagos</t>
  </si>
  <si>
    <t>Uso del sistema</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</si>
  <si>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</si>
  <si>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</si>
  <si>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</si>
  <si>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</si>
  <si>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</si>
  <si>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</si>
  <si>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</si>
  <si>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</si>
  <si>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</si>
  <si>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</si>
  <si>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</si>
  <si>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</si>
  <si>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</si>
  <si>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</si>
  <si>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</si>
  <si>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</si>
  <si>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</si>
  <si>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</si>
  <si>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</si>
  <si>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</si>
  <si>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</si>
  <si>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</si>
  <si>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</si>
  <si>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</si>
  <si>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</si>
  <si>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</si>
  <si>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</si>
  <si>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</si>
  <si>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</si>
  <si>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</si>
  <si>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</si>
  <si>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</si>
  <si>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</si>
  <si>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</si>
  <si>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</si>
  <si>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</si>
  <si>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</si>
  <si>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</si>
  <si>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</si>
  <si>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</si>
  <si>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</si>
  <si>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</si>
  <si>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</si>
  <si>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</si>
  <si>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</si>
  <si>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</si>
  <si>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</si>
  <si>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</si>
  <si>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</si>
  <si>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</si>
  <si>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</si>
  <si>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</si>
  <si>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</si>
  <si>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</si>
  <si>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</si>
  <si>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</si>
  <si>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</si>
  <si>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</si>
  <si>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</si>
  <si>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</si>
  <si>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</si>
  <si>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ACTUALIZADO</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</si>
  <si>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</si>
  <si>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</si>
  <si>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</si>
  <si>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</si>
  <si>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</si>
  <si>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</si>
  <si>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</si>
  <si>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</si>
  <si>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</si>
  <si>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</si>
  <si>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</si>
  <si>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</si>
  <si>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</si>
  <si>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</si>
  <si>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</si>
  <si>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</si>
  <si>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</si>
  <si>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</si>
  <si>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</si>
  <si>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</si>
  <si>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</si>
  <si>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</si>
  <si>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</si>
  <si>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</si>
  <si>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</si>
  <si>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</si>
  <si>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</si>
  <si>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</si>
  <si>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</si>
  <si>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</si>
  <si>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</si>
  <si>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</si>
  <si>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</si>
  <si>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</si>
  <si>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</si>
  <si>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</si>
  <si>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</si>
  <si>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</si>
  <si>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</si>
  <si>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</si>
  <si>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</si>
  <si>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</si>
  <si>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</si>
  <si>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</si>
  <si>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</si>
  <si>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</si>
  <si>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</si>
  <si>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</si>
  <si>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</si>
  <si>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</si>
  <si>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</si>
  <si>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</si>
  <si>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</si>
  <si>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</si>
  <si>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</si>
  <si>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</si>
  <si>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</si>
  <si>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</si>
  <si>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</si>
  <si>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</si>
  <si>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</si>
  <si>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</si>
  <si>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</si>
  <si>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</si>
  <si>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</si>
  <si>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</si>
  <si>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</si>
  <si>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</si>
  <si>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</si>
  <si>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</si>
  <si>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</si>
  <si>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</si>
  <si>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</si>
  <si>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</si>
  <si>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</si>
  <si>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</si>
  <si>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</si>
  <si>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</si>
  <si>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</si>
  <si>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Fecha de diligenciamiento de plantilla/Descarga</t>
  </si>
  <si>
    <t>Su Entidad Gestiona pagos en SIIF-MinHacienda</t>
  </si>
  <si>
    <t>Tienen información estudios</t>
  </si>
  <si>
    <t xml:space="preserve"> # CON PROVISIÓN IGUAL A CERO</t>
  </si>
  <si>
    <t>OTRA ORDEN TERRITORIAL</t>
  </si>
  <si>
    <t>Genera Acciones de Mejoramiento</t>
  </si>
  <si>
    <t>AM_OBS1</t>
  </si>
  <si>
    <t>AM_OBS2</t>
  </si>
  <si>
    <t>AM_OBS3</t>
  </si>
  <si>
    <t>AM_OBS4</t>
  </si>
  <si>
    <t>AM_OBS5</t>
  </si>
  <si>
    <t>AM_OBS6</t>
  </si>
  <si>
    <t>Observaciones Globales</t>
  </si>
  <si>
    <t>OG_OBS7</t>
  </si>
  <si>
    <t>Genera Plan de Mejoramiento</t>
  </si>
  <si>
    <t>REGISTRO DURANTE SEGUNDO SEMESTRE DE 2023</t>
  </si>
  <si>
    <t>Respuesta</t>
  </si>
  <si>
    <t>Gestion</t>
  </si>
  <si>
    <t>SESIONES CC</t>
  </si>
  <si>
    <t>FICHAS_CC</t>
  </si>
  <si>
    <t>OBS8</t>
  </si>
  <si>
    <t>AM_OBS8</t>
  </si>
  <si>
    <t>Comites de Conciliación</t>
  </si>
  <si>
    <t>COMITES DE CONCILIACION</t>
  </si>
  <si>
    <t>Gestión de Fichas</t>
  </si>
  <si>
    <t>Gestión de sesiones</t>
  </si>
  <si>
    <t>Posteriores al 01-01-2020 (Ekogui 2.0 Producción)</t>
  </si>
  <si>
    <t>Entre 21-03-2019 y 31-12-2019 (EK 2.0 Estabilización)</t>
  </si>
  <si>
    <t>USUARIOS ACTIVOS 30 DE JUNIO DE 2024</t>
  </si>
  <si>
    <t>Plantilla de certificado de Control Interno eKOGUI I semestre 2024</t>
  </si>
  <si>
    <t>Abogados al 30 de junio de 2024</t>
  </si>
  <si>
    <t>ABOGADOS ACTIVOS AL 30-06-2024</t>
  </si>
  <si>
    <t>RETIRADOS EN LA ENTIDAD PRIMER SEMESTRE 2024 SEGÚN JURIDICA</t>
  </si>
  <si>
    <t>INACTIVADOS EN EKOGUI PRIMER SEMESTRE 2024</t>
  </si>
  <si>
    <t>PROCESOS ACTIVOS AL 30 DE JUNIO DE 2024</t>
  </si>
  <si>
    <t>PROCESOS TERMINADOS 30 DE JUNIO DE 2024</t>
  </si>
  <si>
    <t>PROCESOS TERMINADOS EN 1DO SEMESTRE 2024 SEGÚN JURIDICA</t>
  </si>
  <si>
    <t>PROCESOS TERMINADOS EN EKOGUI AL 30 DE JUNIO 2024</t>
  </si>
  <si>
    <r>
      <t xml:space="preserve">(3)En el reporte de </t>
    </r>
    <r>
      <rPr>
        <b/>
        <i/>
        <sz val="9"/>
        <color theme="1"/>
        <rFont val="Calibri"/>
        <family val="2"/>
        <scheme val="minor"/>
      </rPr>
      <t>Activos</t>
    </r>
    <r>
      <rPr>
        <i/>
        <sz val="9"/>
        <color theme="1"/>
        <rFont val="Calibri"/>
        <family val="2"/>
        <scheme val="minor"/>
      </rPr>
      <t xml:space="preserve"> al 30 de junio 2024 verifique la columna</t>
    </r>
    <r>
      <rPr>
        <b/>
        <i/>
        <sz val="9"/>
        <color theme="1"/>
        <rFont val="Calibri"/>
        <family val="2"/>
        <scheme val="minor"/>
      </rPr>
      <t xml:space="preserve"> Estado General del proceso</t>
    </r>
  </si>
  <si>
    <t>PROCESOS ACTIVOS EKOGUI - CALIDAD DEMANDADO AL 30-06-2024</t>
  </si>
  <si>
    <t>PROCESOS EN EKOGUI CON CALIFICACIÓN EN 1DO SEMESTRE 2024</t>
  </si>
  <si>
    <t>(6) Solo se consideran los procesos activos en e-KOGUI - calidad demandado al 30 de junio de 2024 que tengan calificación de riesgo</t>
  </si>
  <si>
    <t>(4)Equivalente a un valor indexado de $42.900 millones a 30 de junio de 2024</t>
  </si>
  <si>
    <t>PREJUDICIALES ACTIVOS AL 30-06-2024</t>
  </si>
  <si>
    <t>REGISTRO DURANTE PRIMER SEMESTRE DE 2024</t>
  </si>
  <si>
    <t>REGISTRO EN PRIMER SEMESTRE DE 2023 Y ANTERIORES</t>
  </si>
  <si>
    <t>PREJUDICIALES TERMINADOS 1DO SEMESTRE 2024</t>
  </si>
  <si>
    <t>TOTAL PREJUDICIALES TERMINADOS 1DO SEM. 2024 SEGÚN JURIDICA</t>
  </si>
  <si>
    <t>TERMINADOS EN EKOGUI ÚLTIMA ACTUACIÓN  1DO SEM. 2024</t>
  </si>
  <si>
    <t>ARBITRAMENTOS ACTIVOS AL 30-06-2024 SEGÚN JURIDICA</t>
  </si>
  <si>
    <t>TOTAL ARBITRAMENTOS TERMINADOS  AL 30-06-2024 SEGÚN JURIDICA</t>
  </si>
  <si>
    <t>Su Entidad Gestiono Sesiones del Comites de conciliacion atraves del sistema Ekogui en I semestre 2024</t>
  </si>
  <si>
    <t>Su Entidad Elaboro las fichas de conciliacion a traves del Sistema Ekogui durante I semestre 2024</t>
  </si>
  <si>
    <t>Su entidad utilizo el modulo de pagos en 2024-I?</t>
  </si>
  <si>
    <t>Plantilla de certificado de Control Interno I semestre 2024</t>
  </si>
  <si>
    <t>CERTIFICACION DE INFORMACION LITIGIOSA eKOGUI, DE QUE TRATA EL ARTICULO 2.2.3.4.1.14 DEL DECRETO 1069 de 2015.</t>
  </si>
  <si>
    <t>En mi calidad de Jefe de Oficina de Control Interno o quien haga sus veces, certifico que se realizó la verificación del cumplimiento de las obligaciones establecidas en el Capitulo 4 del Decreto 1069 de 2015, para los usuarios del Sistema Único de Gestión e Información de  la Actividad Litigiosa del Estado - eKOGUI, de conformidad con los lineamientos señalados por la Agencia Nacional de Defensa Jurídica del Estado y los procedimientos de auditoria interna definidos por la entidad. 
Con el diligenciamiento del presente formulario, el Jefe de la Oficina de Control Interno manifiesta bajo la gravedad de juramento que la información registrada es verídica y corresponde a la realidad litigiosa de la Entidad.</t>
  </si>
  <si>
    <t>FIRMA DEL JEFE DE OFICINA DE CONTROL INTERNO O QUIEN HAGA SUS VECES</t>
  </si>
  <si>
    <t>PROCESOS EN EKOGUI CON CALIFICACIÓN ANTERIOR AL PERIODO INFORMADO</t>
  </si>
  <si>
    <t xml:space="preserve">TERMINADOS EN EKOGUI DURANTE 1DO SEMESTRE 2024 </t>
  </si>
  <si>
    <t>PARQUES NACIONALES NATURALES DE COLOMBIA</t>
  </si>
  <si>
    <t>IMPRENTA NACIONAL DE COLOMBIA</t>
  </si>
  <si>
    <t>FONDO ROTATORIO DEL MINISTERIO DE RELACIONES EXTERIORES</t>
  </si>
  <si>
    <t>MINISTERIO DE RELACIONES EXTERIORES</t>
  </si>
  <si>
    <t>UNIDAD ADMINISTRATIVA ESPECIAL PARA LA ATENCION Y REPARACION INTEGRAL A LAS VICTIMAS</t>
  </si>
  <si>
    <t>SISTEMAS INTELIGENTES EN RED S.A.S.</t>
  </si>
  <si>
    <t>DIRECCION DE IMPUESTOS Y ADUANAS NACIONALES - DIAN -DIRECCION SECCIONAL DE IMPUESTOS Y ADUANAS DE QUIBDO</t>
  </si>
  <si>
    <t xml:space="preserve">DIRECCION GENERAL MARITIMA </t>
  </si>
  <si>
    <t>CAJA DE SUELDOS DE RETIRO DE LA POLICIA NACIONAL</t>
  </si>
  <si>
    <t>CAJA PROMOTORA DE VIVIENDA MILITAR Y DE POLICIA</t>
  </si>
  <si>
    <t>INDUSTRIA MILITAR</t>
  </si>
  <si>
    <t>FONDO ROTATORIO DE LA POLICIA NACIONAL</t>
  </si>
  <si>
    <t>INSTITUTO NACIONAL PARA CIEGOS</t>
  </si>
  <si>
    <t>INSTITUTO NACIONAL DE FORMACION TECNICA PROFESIONAL DE SAN JUAN DEL CESAR</t>
  </si>
  <si>
    <t>SUPERINTENDENCIA FINANCIERA DE COLOMBIA</t>
  </si>
  <si>
    <t>DIRECCION NACIONAL DE DERECHO DE AUTOR</t>
  </si>
  <si>
    <t>AGENCIA NACIONAL DE HIDROCARBUROS</t>
  </si>
  <si>
    <t>COMISION DE REGULACION DE ENERGIA Y GAS</t>
  </si>
  <si>
    <t>ECOPETROL S.A. - NIVEL CENTRAL</t>
  </si>
  <si>
    <t>INSTITUTO DE PLANIFICACION Y PROMOCION DE SOLUCIONES ENERGETICAS PARA LAS ZONAS NO INTERCONECTADAS</t>
  </si>
  <si>
    <t>MINISTERIO DE MINAS Y ENERGIA</t>
  </si>
  <si>
    <t>DEPARTAMENTO NACIONAL DE PLANEACION</t>
  </si>
  <si>
    <t>FONDO DE PREVISION SOCIAL DEL CONGRESO DE LA REPUBLICA</t>
  </si>
  <si>
    <t>INSTITUTO NACIONAL DE SALUD</t>
  </si>
  <si>
    <t>INSTITUTO NACIONAL DE VIGILANCIA DE MEDICAMENTOS Y ALIMENTOS</t>
  </si>
  <si>
    <t>UNIVERSIDAD COLEGIO MAYOR DE CUNDINAMARCA</t>
  </si>
  <si>
    <t>MINISTERIO DE SALUD Y PROTECCION SOCIAL</t>
  </si>
  <si>
    <t>UNIDAD NACIONAL DE PROTECCION</t>
  </si>
  <si>
    <t>DEPARTAMENTO ADMINISTRATIVO DIRECCION NACIONAL DE INTELIGENCIA</t>
  </si>
  <si>
    <t>UNIDAD ADMINISTRATIVA ESPECIAL JUNTA  CENTRAL DE CONTADORES</t>
  </si>
  <si>
    <t>INSTITUTO AMAZONICO DE INVESTIGACIONES CIENTIFICAS</t>
  </si>
  <si>
    <t>INSTITUTO DE INVESTIGACIONES AMBIENTALES DEL PACIFICO JOHN VON NEUMANN</t>
  </si>
  <si>
    <t>DIRECCION DE IMPUESTOS Y ADUANAS NACIONALES - DIAN -DIRECCION SECCIONAL DE IMPUESTOS DE GRANDES CONTRIBUYENTES</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</si>
  <si>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</si>
  <si>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</si>
  <si>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</si>
  <si>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</si>
  <si>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</si>
  <si>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MEDELLIN</t>
  </si>
  <si>
    <t>DIRECCION DE IMPUESTOS Y ADUANAS NACIONALES - DIAN -DIRECCION SECCIONAL DE ADUANAS DE BARRANQUILLA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</si>
  <si>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</si>
  <si>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</si>
  <si>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</si>
  <si>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</si>
  <si>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</si>
  <si>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</si>
  <si>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</si>
  <si>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</si>
  <si>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</si>
  <si>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</si>
  <si>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</si>
  <si>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</si>
  <si>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-NIVEL CENTRAL</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</si>
  <si>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</si>
  <si>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</si>
  <si>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</si>
  <si>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</si>
  <si>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</si>
  <si>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</si>
  <si>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</si>
  <si>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</si>
  <si>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</si>
  <si>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</si>
  <si>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</si>
  <si>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</si>
  <si>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</si>
  <si>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</si>
  <si>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</si>
  <si>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YOPAL</t>
  </si>
  <si>
    <t>PATRIMONIO RECEPTOR DE LOS ACTIVOS DE TELECOM Y LAS TELEASOCIADAS</t>
  </si>
  <si>
    <t>EMPRESA COLOMBIANA DE PETROLEOS - ECOPETROL - REGIONAL ORINOQUIA</t>
  </si>
  <si>
    <t>DIRECCION DE IMPUESTOS Y ADUANAS NACIONALES - DIAN -DIRECCION SECCIONAL DE IMPUESTOS Y ADUANAS DE VILLAVICENCIO</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</si>
  <si>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</si>
  <si>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</si>
  <si>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</si>
  <si>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</si>
  <si>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</si>
  <si>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</si>
  <si>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</si>
  <si>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</si>
  <si>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</si>
  <si>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</si>
  <si>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</si>
  <si>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</si>
  <si>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</si>
  <si>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</si>
  <si>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</si>
  <si>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</si>
  <si>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</si>
  <si>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</si>
  <si>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</si>
  <si>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</si>
  <si>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EJECUTIVA DE ADMINISTRACION JUDICIAL - SECCIONAL QUIBDO</t>
  </si>
  <si>
    <t>DIRECCION EJECUTIVA DE ADMINISTRACION JUDICIAL - SECCIONAL FLORENCIA</t>
  </si>
  <si>
    <t>POLICIA NACIONAL - UNIDAD DEFENSA JUDICIAL ARAUCA</t>
  </si>
  <si>
    <t>POLICIA NACIONAL - UNIDAD DEFENSA JUDICIAL QUINDIO</t>
  </si>
  <si>
    <t>POLICIA NACIONAL - UNIDAD DEFENSA JUDICIAL ATLANTICO</t>
  </si>
  <si>
    <t>POLICIA NACIONAL - UNIDAD DEFENSA JUDICIAL SANTANDER</t>
  </si>
  <si>
    <t>POLICIA NACIONAL - UNIDAD DEFENSA JUDICIAL VALLE DEL CAUCA</t>
  </si>
  <si>
    <t>POLICIA NACIONAL - UNIDAD DEFENSA JUDICIAL BOLIVAR</t>
  </si>
  <si>
    <t>POLICIA NACIONAL - UNIDAD DEFENSA JUDICIAL NORTE DE SANTANDER</t>
  </si>
  <si>
    <t>POLICIA NACIONAL - UNIDAD DEFENSA JUDICIAL CAQUETA</t>
  </si>
  <si>
    <t>POLICIA NACIONAL - UNIDAD DEFENSA JUDICIAL TOLIMA</t>
  </si>
  <si>
    <t>POLICIA NACIONAL - UNIDAD DEFENSA JUDICIAL CALDAS</t>
  </si>
  <si>
    <t>POLICIA NACIONAL - UNIDAD DEFENSA JUDICIAL ANTIOQUIA</t>
  </si>
  <si>
    <t>POLICIA NACIONAL - UNIDAD DEFENSA JUDICIAL PUTUMAYO</t>
  </si>
  <si>
    <t>POLICIA NACIONAL - UNIDAD DEFENSA JUDICIAL CORDOBA</t>
  </si>
  <si>
    <t>POLICIA NACIONAL - UNIDAD DEFENSA JUDICIAL HUILA</t>
  </si>
  <si>
    <t>POLICIA NACIONAL - UNIDAD DEFENSA JUDICIAL NARIÑO</t>
  </si>
  <si>
    <t>POLICIA NACIONAL - UNIDAD DEFENSA JUDICIAL RISARALDA</t>
  </si>
  <si>
    <t>POLICIA NACIONAL - UNIDAD DEFENSA JUDICIAL CAUCA</t>
  </si>
  <si>
    <t>POLICIA NACIONAL - UNIDAD DEFENSA JUDICIAL CHOCO</t>
  </si>
  <si>
    <t>POLICIA NACIONAL - UNIDAD DEFENSA JUDICIAL GUAJIRA</t>
  </si>
  <si>
    <t>POLICIA NACIONAL - UNIDAD DEFENSA JUDICIAL MAGDALENA</t>
  </si>
  <si>
    <t>POLICIA NACIONAL - UNIDAD DEFENSA JUDICIAL SUCRE</t>
  </si>
  <si>
    <t>POLICIA NACIONAL - UNIDAD DEFENSA JUDICIAL BOYACA</t>
  </si>
  <si>
    <t>POLICIA NACIONAL - UNIDAD DEFENSA JUDICIAL URABA</t>
  </si>
  <si>
    <t>POLICIA NACIONAL - UNIDAD DEFENSA JUDICIAL CESAR</t>
  </si>
  <si>
    <t>POLICIA NACIONAL - UNIDAD DEFENSA JUDICIAL META</t>
  </si>
  <si>
    <t>POLICIA NACIONAL - UNIDAD DEFENSA JUDICIAL CASANARE</t>
  </si>
  <si>
    <t>MINISTERIO DE EDUCACION NACIONAL</t>
  </si>
  <si>
    <t>INSTITUTO DE INVESTIGACIONES MARINAS Y COSTERAS JOSE BENITO VIVES DE ANDREIS</t>
  </si>
  <si>
    <t>CORPORACION AUTONOMA REGIONAL DE BOYACA</t>
  </si>
  <si>
    <t>CORPORACION AUTONOMA REGIONAL DE CALDAS</t>
  </si>
  <si>
    <t xml:space="preserve">CORPORACION AUTONOMA REGIONAL DE CHIVOR </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</si>
  <si>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</si>
  <si>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</si>
  <si>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</si>
  <si>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</si>
  <si>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DEL CANAL DEL DIQUE</t>
  </si>
  <si>
    <t>CORPORACION AUTONOMA REGIONAL DE LOS VALLES DEL SINU Y DEL SAN JORGE</t>
  </si>
  <si>
    <t>CORPORACION AUTONOMA REGIONAL DE NARINO</t>
  </si>
  <si>
    <t>CORPORACION  AUTONOMA REGIONAL DEL ALTO MAGDALENA</t>
  </si>
  <si>
    <t>CORPORACION AUTONOMA REGIONAL DEL CAUCA</t>
  </si>
  <si>
    <t>CORPORACION AUTONOMA REGIONAL DEL GUAVIO</t>
  </si>
  <si>
    <t>CORPORACION AUTONOMA REGIONAL DEL MAGDALENA</t>
  </si>
  <si>
    <t>CORPORACION AUTONOMA REGIONAL DEL RIO GRANDE DEL MAGDALENA</t>
  </si>
  <si>
    <t>CORPORACION AUTONOMA REGIONAL DE SUCRE</t>
  </si>
  <si>
    <t>CORPORACION AUTONOMA REGIONAL DEL TOLIMA</t>
  </si>
  <si>
    <t>CORPORACION AUTONOMA REGIONAL PARA LA DEFENSA DE LA MESETA DE BUCARAMANGA</t>
  </si>
  <si>
    <t>CORPORACION PARA EL DESARROLLO SOSTENIBLE DEL ARCHIPIELAGO DE SAN ANDRES PROVIDENCIA Y SANTA CATALINA</t>
  </si>
  <si>
    <t>CORPORACION PARA EL DESARROLLO SOSTENIBLE DEL AREA DE MANEJO ESPECIAL LA MACARENA</t>
  </si>
  <si>
    <t>CORPORACION PARA EL DESARROLLO SOSTENIBLE DE LA MOJANA Y EL SAN JORGE</t>
  </si>
  <si>
    <t>CORPORACION AUTONOMA REGIONAL DEL QUINDIO</t>
  </si>
  <si>
    <t>CORPORACION PARA EL DESARROLLO SOSTENIBLE DEL URABA</t>
  </si>
  <si>
    <t>CORPORACION AUTONOMA REGIONAL DE RISARALDA</t>
  </si>
  <si>
    <t>CORPORACION AUTONOMA REGIONAL DE SANTANDER</t>
  </si>
  <si>
    <t>CORPORACION AUTONOMA REGIONAL DEL CENTRO DE ANTIOQUIA</t>
  </si>
  <si>
    <t>CORPORACION PARA EL DESARROLLO SOSTENIBLE DEL NORTE Y ORIENTE DE LA AMAZONIA</t>
  </si>
  <si>
    <t>CORPORACION AUTONOMA REGIONAL PARA EL DESARROLLO SOSTENIBLE DEL CHOCO</t>
  </si>
  <si>
    <t>CORPORACION PARA EL DESARROLLO SOSTENIBLE DEL SUR DE LA AMAZONIA</t>
  </si>
  <si>
    <t>INSTITUTO TECNICO NACIONAL DE COMERCIO SIMON RODRIGUEZ</t>
  </si>
  <si>
    <t>INSTITUTO TOLIMENSE DE FORMACION TECNICA PROFESIONAL</t>
  </si>
  <si>
    <t>CORPORACION NACIONAL PARA LA RECONSTRUCCION DE LA CUENCA DEL RIO PAEZ Y ZONAS ALEDANAS</t>
  </si>
  <si>
    <t>CENTRALES ELECTRICAS DE NARINO S.A. E.S.P.</t>
  </si>
  <si>
    <t>ELECTRIFICADORA DEL CAQUETA S.A. E.S.P.</t>
  </si>
  <si>
    <t>GENERADORA Y COMERCIALIZADORA DE ENERGIA DEL CARIBE S.A. E.S.P.</t>
  </si>
  <si>
    <t>INTERCONEXION ELECTRICA S.A. E.S.P.</t>
  </si>
  <si>
    <t>SANATORIO DE AGUA DE DIOS, EMPRESA SOCIAL DEL ESTADO</t>
  </si>
  <si>
    <t>UNIVERSIDAD DE CALDAS</t>
  </si>
  <si>
    <t>UNIVERSIDAD DE LA AMAZONIA</t>
  </si>
  <si>
    <t>UNIVERSIDAD DE LOS LLANOS</t>
  </si>
  <si>
    <t>UNIVERSIDAD DEL CAUCA</t>
  </si>
  <si>
    <t>UNIVERSIDAD DEL PACIFICO</t>
  </si>
  <si>
    <t>UNIVERSIDAD TECNOLOGICA DE PEREIRA</t>
  </si>
  <si>
    <t>UNIVERSIDAD PEDAGOGICA Y TECNOLOGICA DE COLOMBIA</t>
  </si>
  <si>
    <t>UNIVERSIDAD SURCOLOMBIANA</t>
  </si>
  <si>
    <t>UNIVERSIDAD TECNOLOGICA DEL CHOCO DIEGO LUIS CORDOBA</t>
  </si>
  <si>
    <t>CORPORACION AUTONOMA REGIONAL DEL ATLANTICO</t>
  </si>
  <si>
    <t>CORPORACION AUTONOMA REGIONAL DEL VALLE DEL CAUCA</t>
  </si>
  <si>
    <t>CORPORACION AUTONOMA REGIONAL DEL CESAR</t>
  </si>
  <si>
    <t>CORPORACION AUTONOMA REGIONAL DEL SUR DE BOLIVAR</t>
  </si>
  <si>
    <t>CENTRALES ELECTRICAS DEL CAUCA S.A. E.S.P.</t>
  </si>
  <si>
    <t>ELECTRIFICADORA DEL META S.A. E.S.P.</t>
  </si>
  <si>
    <t xml:space="preserve">COMPANIA DE EXPERTOS EN MERCADO S.A - XM S.A </t>
  </si>
  <si>
    <t xml:space="preserve">SOCIEDAD DE TELEVISION DE CALDAS, RISARALDA Y QUINDIO LTDA </t>
  </si>
  <si>
    <t>CANAL REGIONAL DE TELEVISION DEL CARIBE LTDA</t>
  </si>
  <si>
    <t>CORPORACION DE CIENCIA Y TECNOLOGIA PARA EL DESARROLLO DE LA INDUSTRIA NAVAL, MARITIMA Y FLUVIAL</t>
  </si>
  <si>
    <t>UNIVERSIDAD DE CORDOBA</t>
  </si>
  <si>
    <t>EMPRESA DISTRIBUIDORA DEL PACIFICO S.A. E.S.P.</t>
  </si>
  <si>
    <t>EMPRESA PUBLICA DE ALCANTARILLADO DE SANTANDER S.A. E.S.P.</t>
  </si>
  <si>
    <t>GESTION ENERGETICA S.A. E.S.P.</t>
  </si>
  <si>
    <t>TRANSELCA S.A. E.S.P.</t>
  </si>
  <si>
    <t>ELECTRIFICADORA DEL HUILA S.A. E.S.P.</t>
  </si>
  <si>
    <t xml:space="preserve">EMPRESA DE TELECOMUNICACIONES DE BUCARAMANGA S.A E.S.P </t>
  </si>
  <si>
    <t>OPERACIONES TECNOLOGICAS Y COMERCIALES S.A.S.</t>
  </si>
  <si>
    <t>INTERCOLOMBIA S.A. E.S.P</t>
  </si>
  <si>
    <t>CENTRAL DE ABASTOS DE CUCUTA S.A.- EN LIQUIDACION-</t>
  </si>
  <si>
    <t>ESENTTIA S.A</t>
  </si>
  <si>
    <t>ELECTRIFICADORA DEL TOLIMA SA  EMPRESA DE SERVICIOS PUBLICOS ELECTROLIMA SA ESP EN LIQUIDACION</t>
  </si>
  <si>
    <t>SANATORIO DE CONTRATACION, EMPRESA SOCIAL DEL ESTADO</t>
  </si>
  <si>
    <t>UNIVERSIDAD POPULAR DEL CESAR</t>
  </si>
  <si>
    <t>INTERNEXA S.A</t>
  </si>
  <si>
    <t>EMPRESA DE ENERGIA DEL AMAZONAS S.A. E.S.P.</t>
  </si>
  <si>
    <t>BIOENERGY S.A.S.</t>
  </si>
  <si>
    <t>CONCESION COSTERA CARTAGENA BARRANQUILLA S.A.S</t>
  </si>
  <si>
    <t>CENTRO DE DIAGNÓSTICO AUTOMOTOR DE CALDAS</t>
  </si>
  <si>
    <t>PATRIMONIO AUTONOMO PAP EMPRESA DE ENERGIA ELECTRICA DE MAGANGUE S.A. E.S.P. EN LIQUIDACION</t>
  </si>
  <si>
    <t>PAR INURBE EN LIQUIDACION</t>
  </si>
  <si>
    <t>FONDO NACIONAL DE ESTUPEFACIENTES</t>
  </si>
  <si>
    <t>PAR CAJA AGRARIA EN LIQUIDACION C.A.L</t>
  </si>
  <si>
    <t>PATRIMONIO AUTONOMO PAP E.S.E JOSE PRUDENCIO PADILLA EN LIQUIDACION</t>
  </si>
  <si>
    <t>FONDO DE PRESTACIONES SOCIALES DEL MAGISTERIO</t>
  </si>
  <si>
    <t>PATRIMONIO AUTONOMO IFI PENSIONES</t>
  </si>
  <si>
    <t>PAR BANCO CAFETERO EN LIQUIDACION</t>
  </si>
  <si>
    <t>PAR BANCO DEL ESTADO EN LIQUIDACION</t>
  </si>
  <si>
    <t>PAP CAJA AGRARIA PENSIONES</t>
  </si>
  <si>
    <t>PATRIMONIO AUTONOMO PAR CAJANAL S.A. E.P.S EN LIQUIDACION</t>
  </si>
  <si>
    <t>PAR - PATRIMONIO AUTONOMO DE REMANENTES DE TELECOMUNICACIONES</t>
  </si>
  <si>
    <t>PAR BCH EN LIQUIDACION</t>
  </si>
  <si>
    <t>PATRIMONIO AUTONOMO BANCO CENTRAL HIPOTECARIO EN LIQUIDACION -PROCESOS-</t>
  </si>
  <si>
    <t>PATRIMONIO AUTONOMO BANCO CAFETERO</t>
  </si>
  <si>
    <t>PATRIMONIO AUTONOMO CAJANAL E.I.C.E. EN LIQUIDACION</t>
  </si>
  <si>
    <t xml:space="preserve">PATRIMONIO AUTONOMO DE REMANENTES COMISION NACIONAL DE TELEVISION </t>
  </si>
  <si>
    <t>PATRIMONIO AUTONOMO PAP ETESA EN LIQUIDACION PAR</t>
  </si>
  <si>
    <t>PATRIMONIO AUTONOMO CAJANAL EICE EN LIQUIDACION CNPS CUOTAS PARTES PENSIONALES</t>
  </si>
  <si>
    <t>FIDEICOMISO DE PROMOCION DE EXPORTACIONES PROCOLOMBIA</t>
  </si>
  <si>
    <t>FIDEICOMISO EMSOLMEC</t>
  </si>
  <si>
    <t>FIDEICOMISO CREDITOS LITIGIOSOS IFI</t>
  </si>
  <si>
    <t>FIDEICOMISO CREDITOS LITIGIOSOS ALCALIS</t>
  </si>
  <si>
    <t>FIDEICOMISO ADMINISTRACION DE CONTINGENCIAS CONCESIONES SALINAS</t>
  </si>
  <si>
    <t>FIDEICOMISO IFI PENSIONES</t>
  </si>
  <si>
    <t>PATRIMONIO AUTÓNOMO FONDO NACIONAL DE TURISMO FONTUR</t>
  </si>
  <si>
    <t>DIRECCION DE IMPUESTOS Y ADUANAS NACIONALES - DIAN -DIRECCION SECCIONAL DE ADUANAS DE BOGOTA</t>
  </si>
  <si>
    <t>PATRIMONIO AUTONOMO DE REMANENTES DEL ISS EN LIQUIDACION</t>
  </si>
  <si>
    <t>FIDEICOMISO ALCALIS RECONOCIMIENTO DE PENSIONES</t>
  </si>
  <si>
    <t>PATRIMONIO AUTONOMO DE REMANENTES DEL EXTINTO DEPARTAMENTO ADMINISTRATIVO DAS Y SU FONDO ROTATORIO</t>
  </si>
  <si>
    <t xml:space="preserve">EJERCITO NACIONAL </t>
  </si>
  <si>
    <t>ARMADA NACIONAL</t>
  </si>
  <si>
    <t>FUERZA AEREA COLOMBIANA</t>
  </si>
  <si>
    <t>UNIDAD DE GESTION GENERAL- MINISTERIO DE DEFENSA NACIONAL</t>
  </si>
  <si>
    <t>COMISIONADO PARA LA POLICIA- MINISTERIO DE DEFENSA NACIONAL</t>
  </si>
  <si>
    <t xml:space="preserve">TRIBUNAL MEDICO LABORAL </t>
  </si>
  <si>
    <t xml:space="preserve">JUSTICIA PENAL MILITAR </t>
  </si>
  <si>
    <t xml:space="preserve">DIRECCION GENERAL DE SANIDAD MILITAR </t>
  </si>
  <si>
    <t>COMANDO GENERAL DE LAS FUERZAS MILITARES</t>
  </si>
  <si>
    <t>PAR CAPRECOM LIQUIDADO</t>
  </si>
  <si>
    <t>PATRIMONIO AUTONOMO FONDO NACIONAL DE SALUD DE LAS PERSONAS PRIVADAS DE LA LIBERTAD</t>
  </si>
  <si>
    <t>PATRIMONIO AUTONOMO INNPULSA</t>
  </si>
  <si>
    <t>DIRECCION DE SANIDAD DE LA POLICIA NACIONAL</t>
  </si>
  <si>
    <t>LA PREVISORA COMPAÑIA DE SEGUROS - RECOBROS Y SALVAMENTOS</t>
  </si>
  <si>
    <t>PATRIMONIO AUTONOMO DE REMANENTES PAR ANTV LIQUIDADA</t>
  </si>
  <si>
    <t>PATRIMONIO AUTÓNOMO COLOMBIA PRODUCTIVA</t>
  </si>
  <si>
    <t>CONSORCIO FONDO COLOMBIA EN PAZ 2019</t>
  </si>
  <si>
    <t>FONDO DE FINANCIAMIENTO DE LA INFRAESTRUCTURA EDUCATIVA</t>
  </si>
  <si>
    <t>PAR BCH EN LIQUIDACION - FIDUAGRARIA</t>
  </si>
  <si>
    <t>PROGRAMA DE VIVIENDA  RURAL</t>
  </si>
  <si>
    <t>FONDO NACIONAL DEL PASIVO PENSIONAL Y PRESTACIONAL DE LA ELECTRIFICADORA DEL CARIBE S.A. E.S.P –FONECA</t>
  </si>
  <si>
    <t>INSTITUTO NACIONAL DE FORMACION TECNICA PROFESIONAL DEL DEPARTAMENTO DE SAN ANDRES, PROVIDENCIA Y SANTA CATALINA</t>
  </si>
  <si>
    <t>UNIVERSIDAD PEDAGOGICA NACIONAL</t>
  </si>
  <si>
    <t>EMPRESA DE ENERGIA DEL ARCHIPIELAGO DE SAN ANDRES, PROVIDENCIA Y SANTA CATALINA S.A. E.S.P.</t>
  </si>
  <si>
    <t>EMPRESA URRA S.A. E.S.P.</t>
  </si>
  <si>
    <t>REFINERIA DE CARTAGENA S.A.S</t>
  </si>
  <si>
    <t>AGENCIA DE DESARROLLO RURAL</t>
  </si>
  <si>
    <t>AGENCIA DE RENOVACION DEL TERRITORIO</t>
  </si>
  <si>
    <t>UNIDAD DE BUSQUEDA DE PERSONAS DADAS POR DESAPARECIDAS EN EL CONTEXTO Y EN RAZON AL CONFLICTO ARMADO</t>
  </si>
  <si>
    <t>COMISION PARA EL ESCLARECIMIENTO DE LA VERDAD, LA CONVIVENCIA Y LA NO REPETICION</t>
  </si>
  <si>
    <t>UNIDAD ADMINISTRATIVA ESPECIAL DE LA JUSTICIA PENAL MILITAR Y POLICIAL</t>
  </si>
  <si>
    <t>UNIDAD DE PLANEACION  DE INFRAESTRUCTURA  DE TRANSPORTE</t>
  </si>
  <si>
    <t>UNIDAD ADMINISTRATIVA ESPECIAL DE ALIMENTACIÓN ESCOLAR</t>
  </si>
  <si>
    <t>MINISTERIO DE IGUALDAD Y EQUIDAD</t>
  </si>
  <si>
    <t>CORPORACION DE ALTA TECNOLOGIA PARA LA DEFENSA</t>
  </si>
  <si>
    <t>INSTITUTO COLOMBIANO AGROPECUARIO</t>
  </si>
  <si>
    <t>MINISTERIO DE AGRICULTURA Y DESARROLLO RURAL</t>
  </si>
  <si>
    <t>INSTITUTO DE HIDROLOGIA, METEOROLOGIA Y ESTUDIOS AMBIENTALES</t>
  </si>
  <si>
    <t>COMISION DE REGULACION DE AGUA POTABLE Y SANEAMIENTO BASICO</t>
  </si>
  <si>
    <t>ARCHIVO GENERAL DE LA NACION</t>
  </si>
  <si>
    <t>INSTITUTO CARO Y CUERVO</t>
  </si>
  <si>
    <t>INSTITUTO COLOMBIANO DE ANTROPOLOGIA E HISTORIA</t>
  </si>
  <si>
    <t>MINISTERIO DEL DEPORTE</t>
  </si>
  <si>
    <t>MINISTERIO DE CULTURA</t>
  </si>
  <si>
    <t>AGENCIA LOGISTICA DE LAS FUERZAS MILITARES</t>
  </si>
  <si>
    <t>CAJA DE RETIRO DE LAS FUERZAS MILITARES</t>
  </si>
  <si>
    <t>CLUB MILITAR DE OFICIALES</t>
  </si>
  <si>
    <t>DEFENSA CIVIL COLOMBIANA</t>
  </si>
  <si>
    <t>HOSPITAL MILITAR CENTRAL</t>
  </si>
  <si>
    <t>INSTITUTO DE CASAS FISCALES DEL EJERCITO</t>
  </si>
  <si>
    <t>MINISTERIO DE DEFENSA NACIONAL</t>
  </si>
  <si>
    <t>DIRECCION GENERAL DE LA POLICIA NACIONAL</t>
  </si>
  <si>
    <t>SUPERINTENDENCIA DE VIGILANCIA Y SEGURIDAD PRIVADA</t>
  </si>
  <si>
    <t>SUPERINTENDENCIA DE LA ECONOMIA SOLIDARIA</t>
  </si>
  <si>
    <t>INSTITUTO NACIONAL PARA SORDOS</t>
  </si>
  <si>
    <t>MINISTERIO DE EDUCACION NACIONAL - COMPARTIDO</t>
  </si>
  <si>
    <t>DEPARTAMENTO ADMINISTRATIVO NACIONAL DE ESTADISTICA</t>
  </si>
  <si>
    <t>INSTITUTO GEOGRAFICO AGUSTIN CODAZZI</t>
  </si>
  <si>
    <t>DEPARTAMENTO ADMINISTRATIVO DE LA FUNCION PUBLICA</t>
  </si>
  <si>
    <t>ESCUELA SUPERIOR DE ADMINISTRACION PUBLICA</t>
  </si>
  <si>
    <t>ARTESANIAS DE COLOMBIA S.A.</t>
  </si>
  <si>
    <t>MINISTERIO DE COMERCIO, INDUSTRIA Y TURISMO</t>
  </si>
  <si>
    <t>SUPERINTENDENCIA DE INDUSTRIA Y COMERCIO</t>
  </si>
  <si>
    <t>SUPERINTENDENCIA DE SOCIEDADES</t>
  </si>
  <si>
    <t>INSTITUTO NACIONAL PENITENCIARIO Y CARCELARIO</t>
  </si>
  <si>
    <t>SUPERINTENDENCIA DE NOTARIADO Y REGISTRO</t>
  </si>
  <si>
    <t>SERVICIO GEOLOGICO COLOMBIANO</t>
  </si>
  <si>
    <t>UNIDAD DE PLANEACION MINERO ENERGETICA</t>
  </si>
  <si>
    <t>AUDITORIA GENERAL DE LA REPUBLICA</t>
  </si>
  <si>
    <t>CONTRALORIA GENERAL DE LA REPUBLICA</t>
  </si>
  <si>
    <t>DEFENSORIA DEL PUEBLO</t>
  </si>
  <si>
    <t>FONDO DE BIENESTAR SOCIAL DE LA CONTALORIA GENERAL DE LA REPUBLICA</t>
  </si>
  <si>
    <t>PROCURADURIA GENERAL DE LA NACION</t>
  </si>
  <si>
    <t>REGISTRADURIA NACIONAL DEL ESTADO CIVIL</t>
  </si>
  <si>
    <t>SUPERINTENDENCIA DE SERVICIOS PUBLICOS DOMICILIARIOS</t>
  </si>
  <si>
    <t>DEPARTAMENTO ADMINISTRATIVO DE LA PRESIDENCIA DE LA REPUBLICA</t>
  </si>
  <si>
    <t>CENTRO DERMATOLOGICO FEDERICO LLERAS ACOSTA EMPRESA SOCIAL DEL ESTADO</t>
  </si>
  <si>
    <t>FONDO DE PASIVO SOCIAL DE FERROCARRILES NACIONALES DE COLOMBIA</t>
  </si>
  <si>
    <t>INSTITUTO COLOMBIANO DE BIENESTAR FAMILIAR - NIVEL CENTRAL</t>
  </si>
  <si>
    <t>INSTITUTO NACIONAL DE CANCEROLOGIA - EMPRESA SOCIAL DEL ESTADO</t>
  </si>
  <si>
    <t>SERVICIO NACIONAL DE APRENDIZAJE</t>
  </si>
  <si>
    <t>SUPERINTENDENCIA DEL SUBSIDIO FAMILIAR</t>
  </si>
  <si>
    <t>SUPERINTENDENCIA NACIONAL DE SALUD</t>
  </si>
  <si>
    <t>FISCALIA GENERAL DE LA NACION</t>
  </si>
  <si>
    <t>INSTITUTO NACIONAL DE MEDICINA LEGAL Y CIENCIAS FORENSES</t>
  </si>
  <si>
    <t>SENADO DE LA REPUBLICA</t>
  </si>
  <si>
    <t>CAMARA DE REPRESENTANTES</t>
  </si>
  <si>
    <t>COMISION DE REGULACION DE COMUNICACIONES</t>
  </si>
  <si>
    <t>FONDO DE TECNOLOGIAS DE LA INFORMACION Y LAS COMUNICACIONES</t>
  </si>
  <si>
    <t>MINISTERIO DE TECNOLOGIAS DE LA INFORMACION Y LAS COMUNICACIONES</t>
  </si>
  <si>
    <t>AGENCIA NACIONAL DE INFRAESTRUCTURA</t>
  </si>
  <si>
    <t>INSTITUTO NACIONAL DE VIAS</t>
  </si>
  <si>
    <t>MINISTERIO DE TRANSPORTE</t>
  </si>
  <si>
    <t>SUPERINTENDENCIA DE TRANSPORTE</t>
  </si>
  <si>
    <t>UNIDAD ADMINISTRATIVA ESPECIAL DE AERONAUTICA CIVIL</t>
  </si>
  <si>
    <t>MINISTERIO DE CIENCIA  TECNOLOGÍA E INNOVACIÓN</t>
  </si>
  <si>
    <t>FONDO NACIONAL DE VIVIENDA</t>
  </si>
  <si>
    <t>FONDO ROTATORIO DE LA REGISTRADURIA NACIONAL DEL ESTADO CIVIL</t>
  </si>
  <si>
    <t>UNIDAD ADMINISTRATIVA ESPECIAL CONTADURIA GENERAL DE LA NACION</t>
  </si>
  <si>
    <t>MINISTERIO DE HACIENDA Y CREDITO PUBLICO</t>
  </si>
  <si>
    <t>AUTORIDAD NACIONAL DE ACUICULTURA Y PESCA</t>
  </si>
  <si>
    <t>MINISTERIO DE AMBIENTE Y DESARROLLO SOSTENIBLE</t>
  </si>
  <si>
    <t>AUTORIDAD NACIONAL DE LICENCIAS AMBIENTALES</t>
  </si>
  <si>
    <t>MINISTERIO DE VIVIENDA, CIUDAD Y TERRITORIO</t>
  </si>
  <si>
    <t>AGENCIA NACIONAL DEL ESPECTRO</t>
  </si>
  <si>
    <t>DEPARTAMENTO ADMINISTRATIVO PARA LA PROSPERIDAD SOCIAL</t>
  </si>
  <si>
    <t>MINISTERIO DEL TRABAJO</t>
  </si>
  <si>
    <t>UNIDAD ADMINISTRATIVA ESPECIAL DE ORGANIZACIONES SOLIDARIAS</t>
  </si>
  <si>
    <t>MINISTERIO DEL INTERIOR</t>
  </si>
  <si>
    <t>UNIDAD ADMINISTRATIVA ESPECIAL MIGRACION COLOMBIA</t>
  </si>
  <si>
    <t>MINISTERIO DE JUSTICIA Y DEL DERECHO</t>
  </si>
  <si>
    <t>UNIDAD DE SERVICIOS PENITENCIARIOS Y CARCELARIOS</t>
  </si>
  <si>
    <t>AGENCIA PRESIDENCIAL DE COOPERACION INTERNACIONAL DE COLOMBIA</t>
  </si>
  <si>
    <t>AGENCIA COLOMBIANA PARA LA REINCORPORACION Y NORMALIZACION</t>
  </si>
  <si>
    <t>AGENCIA NACIONAL DE MINERIA</t>
  </si>
  <si>
    <t>INSTITUTO NACIONAL DE METROLOGIA</t>
  </si>
  <si>
    <t>DIRECCION EJECUTIVA DE ADMINISTRACION JUDICIAL - NIVEL CENTRAL</t>
  </si>
  <si>
    <t>UNIDAD ADMINISTRATIVA ESPECIAL DE GESTION PENSIONAL Y CONTRIBUCIONES PARAFISCALES DE LA PROTECCION SOCIAL</t>
  </si>
  <si>
    <t>AUTORIDAD NACIONAL DE TELEVISIÓN EN LIQUIDACIÓN</t>
  </si>
  <si>
    <t>CONSEJO NACIONAL ELECTORAL</t>
  </si>
  <si>
    <t>FONDO ADAPTACION</t>
  </si>
  <si>
    <t>FONDO SOCIAL DE VIVIENDA DE LA REGISTRADURIA NACIONAL DEL ESTADO CIVIL</t>
  </si>
  <si>
    <t>FONDO ROTATORIO DEL DEPARTAMENTO ADMINISTRATIVO NACIONAL DE ESTADISTICA</t>
  </si>
  <si>
    <t>AGENCIA NACIONAL DE DEFENSA JURIDICA DEL ESTADO</t>
  </si>
  <si>
    <t>COMPUTADORES PARA EDUCAR</t>
  </si>
  <si>
    <t>UNIDAD ADMINISTRATIVA ESPECIAL DEL SERVICIO PUBLICO DE EMPLEO</t>
  </si>
  <si>
    <t>AGENCIA NACIONAL DE SEGURIDAD VIAL</t>
  </si>
  <si>
    <t>SOCIEDAD FIDUCIARIA DE DESARROLLO AGROPECUARIO S.A.</t>
  </si>
  <si>
    <t>FIDUCIARIA LA PREVISORA S.A.</t>
  </si>
  <si>
    <t>FIDUCIARIA COLOMBIANA DE COMERCIO EXTERIOR S.A.</t>
  </si>
  <si>
    <t>PATRIMONIO AUTONOMO DE REMANENTES E.S.E. FRANCISCO DE PAULA SANTANDER EN LIQUIDACION</t>
  </si>
  <si>
    <t>FIDEICOMISO FONDO NACIONAL DE SALUD</t>
  </si>
  <si>
    <t>CORPORACION AUTONOMA REGIONAL DE CUNDINAMARCA</t>
  </si>
  <si>
    <t>CONSEJO PROFESIONAL NACIONAL DE INGENIERIA</t>
  </si>
  <si>
    <t>COMISION NACIONAL DEL SERVICIO CIVIL</t>
  </si>
  <si>
    <t>UNIVERSIDAD MILITAR NUEVA GRANADA</t>
  </si>
  <si>
    <t>UNIVERSIDAD NACIONAL ABIERTA Y A DISTANCIA</t>
  </si>
  <si>
    <t>UNIVERSIDAD NACIONAL DE COLOMBIA</t>
  </si>
  <si>
    <t>BANCO DE LA REPUBLICA</t>
  </si>
  <si>
    <t>OLEODUCTO CENTRAL S.A.</t>
  </si>
  <si>
    <t>AGENCIA DEL INSPECTOR GENERAL DE TRIBUTOS, RENTAS Y CONTRIBUCIONES PARAFISCALES</t>
  </si>
  <si>
    <t>CONSEJO PROFESIONAL NACIONAL DE ARQUITECTURA Y SUS PROFESIONALES AUXILIARES</t>
  </si>
  <si>
    <t>BIOENERGY ZONA FRANCA S.A.S.</t>
  </si>
  <si>
    <t>INSTITUTO DE EVALUACION TECNOLOGICA EN SALUD</t>
  </si>
  <si>
    <t>JURISDICCION ESPECIAL PARA LA PAZ</t>
  </si>
  <si>
    <t>INFRAESTRUCTURA ASSET MANAGEMENT COLOMBIA S.A.S.</t>
  </si>
  <si>
    <t>ORGANISMO NACIONAL DE ACREDITACION</t>
  </si>
  <si>
    <t>ANDJE DDJN</t>
  </si>
  <si>
    <t>BANCO AGRARIO DE COLOMBIA S.A.</t>
  </si>
  <si>
    <t>INSTITUTO COLOMBIANO DE DESARROLLO RURAL - INCODER</t>
  </si>
  <si>
    <t>FONDO PARA EL FINANCIAMIENTO DEL SECTOR AGROPECUARIO</t>
  </si>
  <si>
    <t>FONDO NACIONAL DE AHORRO</t>
  </si>
  <si>
    <t>EMPRESA COLOMBIANA DE PRODUCTOS VETERINARIOS S.A.</t>
  </si>
  <si>
    <t>INSTITUTO DE INVESTIGACION DE RECURSOS BIOLOGICOS ALEXANDER VON HUMBOLDT</t>
  </si>
  <si>
    <t>CORPORACION DE LA INDUSTRIA AERONAUTICA COLOMBIANA S.A.</t>
  </si>
  <si>
    <t>SERVICIO AEREO A TERRITORIOS NACIONALES S.A.</t>
  </si>
  <si>
    <t>SOCIEDAD HOTELERA TEQUENDAMA S.A. - CROWNE PLAZA</t>
  </si>
  <si>
    <t>FONDO DE DESARROLLO DE LA EDUCACION SUPERIOR</t>
  </si>
  <si>
    <t>INSTITUTO COLOMBIANO DE CREDITO EDUCATIVO Y ESTUDIOS TECNICOS EN EL EXTERIOR MARIANO OSPINA PEREZ</t>
  </si>
  <si>
    <t>INSTITUTO COLOMBIANO PARA LA EVALUACION DE LA EDUCACION</t>
  </si>
  <si>
    <t>ESCUELA TECNOLOGICA INSTITUTO TECNICO CENTRAL</t>
  </si>
  <si>
    <t>CENTRAL DE INVERSIONES S.A.</t>
  </si>
  <si>
    <t>FINANCIERA DE DESARROLLO TERRITORIAL S.A.</t>
  </si>
  <si>
    <t>FONDO DE GARANTIAS DE ENTIDADES COOPERATIVAS</t>
  </si>
  <si>
    <t>LA PREVISORA S.A. COMPANIA DE SEGUROS</t>
  </si>
  <si>
    <t>POSITIVA COMPAÑIA DE SEGUROS S.A.</t>
  </si>
  <si>
    <t>UNIDAD DE INFORMACION Y ANALISIS FINANCIERO</t>
  </si>
  <si>
    <t>BANCO DE COMERCIO EXTERIOR DE COLOMBIA S.A.</t>
  </si>
  <si>
    <t>FONDO DE GARANTIAS DE INSTITUCIONES FINANCIERAS</t>
  </si>
  <si>
    <t>FONDO NACIONAL DE GARANTIAS S.A.</t>
  </si>
  <si>
    <t>FINANCIERA DE DESARROLLO NACIONAL</t>
  </si>
  <si>
    <t>EMPRESA NACIONAL PROMOTORA DEL DESARROLLO TERRITORIAL</t>
  </si>
  <si>
    <t>SERVICIOS POSTALES NACIONALES S.A.S.</t>
  </si>
  <si>
    <t>SOCIEDAD RADIO TELEVISION NACIONAL DE COLOMBIA</t>
  </si>
  <si>
    <t>CANAL REGIONAL DE TELEVISION TEVEANDINA LTDA</t>
  </si>
  <si>
    <t>ARCO GRUPO BANCOLDEX S.A. COMPANIA DE FINANCIAMIENTO</t>
  </si>
  <si>
    <t>UNIDAD DE PLANIFICACION DE TIERRAS RURALES, ADECUACION DE TIERRAS Y USOS AGROPECUARIOS-UPRA</t>
  </si>
  <si>
    <t>AGENCIA NACIONAL DE CONTRATACION PUBLICA - COLOMBIA COMPRA EFICIENTE</t>
  </si>
  <si>
    <t>CENTRO NACIONAL DE MEMORIA HISTORICA</t>
  </si>
  <si>
    <t>ADMINISTRADORA COLOMBIANA DE PENSIONES</t>
  </si>
  <si>
    <t>ADMINISTRADORA DEL MONOPOLIO RENTISTICO DE LOS JUEGOS DE SUERTE Y AZAR</t>
  </si>
  <si>
    <t>AGENCIA NACIONAL INMOBILIARIA VIRGILIO BARCO VARGAS</t>
  </si>
  <si>
    <t>UNIDAD NACIONAL PARA LA GESTION DEL RIESGO DE DESASTRES</t>
  </si>
  <si>
    <t>SOCIEDAD DE ACTIVOS ESPECIALES S.A.S.</t>
  </si>
  <si>
    <t>CORPORACION COLOMBIANA DE INVESTIGACION AGROPECUARIA</t>
  </si>
  <si>
    <t>U.A.E DE GESTION DE RESTITUCION DE TIERRAS DESPOJADAS</t>
  </si>
  <si>
    <t>OLEODUCTO DE COLOMBIA S.A.</t>
  </si>
  <si>
    <t>OLEODUCTO BICENTENARIO DE COLOMBIA S.A.S.</t>
  </si>
  <si>
    <t>CENIT TRANSPORTE Y LOGISTICA DE HIDROCARBUROS</t>
  </si>
  <si>
    <t>CAJA DE COMPENSACION FAMILIAR CAMPESINA- COMCAJA</t>
  </si>
  <si>
    <t>DIRECCION NACIONAL DE BOMBEROS DE COLOMBIA</t>
  </si>
  <si>
    <t>AGENCIA NACIONAL DE TIERRAS</t>
  </si>
  <si>
    <t>UNIDAD DE PROYECCION NORMATIVA Y ESTUDIOS DE REGULACION FINANCIERA</t>
  </si>
  <si>
    <t>ADMINISTRADORA DE LOS RECURSOS DEL SISTEMA GENERAL DE SEGURIDAD SOCIAL EN SALUD</t>
  </si>
  <si>
    <t>ESENTTIA MASTERBATCH LTDA</t>
  </si>
  <si>
    <t>OTRA ENTIDAD</t>
  </si>
  <si>
    <t>LUIS ERNESTO FLOREZ SIMANCA</t>
  </si>
  <si>
    <t>MERCY ANGELICA MANCIPE LARA</t>
  </si>
  <si>
    <t>MAURICIO JAVIER CHAMORRO ROSERO</t>
  </si>
  <si>
    <t>NO SE GESTIONA PAGOS SIIF MIN  HACIENDA</t>
  </si>
  <si>
    <t xml:space="preserve">MERCY ANGELICA MANCIPE LARA </t>
  </si>
  <si>
    <t xml:space="preserve">Para los abogados Juan David marin Lopez, henry Noberto Sanabria Santos, enrique antonio Bruzon del Prado  y Andres Montengero Sarasti se debe actualiza información como, nombre de los estudios realizados, tipo de vinculacion, entre otras. 
</t>
  </si>
  <si>
    <t xml:space="preserve">La oficina Asesora Juridica se encuentra realizando la depuracion de registros de procesos prejudiciales, con el fin de verificar la información registrada en el aplicativo para cerrar los procesos.
Se recomienda desde la oficina de control interno continuar con la revisión y depuracion de la información. </t>
  </si>
  <si>
    <t xml:space="preserve">Procesos Ekogui No. 2547201-Sin calificación, por que se encuentra en proceso de admision de la demanda.
La diferencia de los procesos mayores a 33.000 SMMLV (4) ACTIVOS  se genera por la Oficina Asesora Juridica toma como insumo de su resporte los del aplicativo de la plataforma y la Oficina Asesora de control interno toma como insumo los del archivo generado de los procesos Activos. 
La diferencia entre los procesos activos se debe a que en el periodo de envio de la informacion a control interno y la verificacion de este se han estado adelantando actualizaciones de procesos que se han cambiado su estado, se programara mesa de trabajo entre los grupo de trabajo con el fin de verificar cada uno de los datos e identificar los procesos.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</si>
</sst>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7"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11"/>
      <color indexed="8"/>
      <name val="Calibri"/>
      <family val="2"/>
      <charset val="1"/>
    </font>
    <font>
      <sz val="11"/>
      <color rgb="FF000000"/>
      <name val="Calibri"/>
      <family val="2"/>
      <scheme val="minor"/>
    </font>
    <font>
      <sz val="10"/>
      <color theme="1"/>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
      <patternFill patternType="solid">
        <fgColor rgb="FFFFFF0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s>
  <cellStyleXfs count="3">
    <xf numFmtId="0" fontId="0" fillId="0" borderId="0"/>
    <xf numFmtId="9" fontId="1" fillId="0" borderId="0" applyFont="0" applyFill="0" applyBorder="0" applyAlignment="0" applyProtection="0"/>
    <xf numFmtId="0" fontId="13" fillId="0" borderId="0"/>
  </cellStyleXfs>
  <cellXfs count="178">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9" xfId="0" applyFont="1" applyFill="1" applyBorder="1" applyAlignment="1">
      <alignment horizontal="center"/>
    </xf>
    <xf numFmtId="0" fontId="2" fillId="3" borderId="9" xfId="0" applyFont="1" applyFill="1" applyBorder="1"/>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8"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6" fillId="0" borderId="0" xfId="0" applyFont="1"/>
    <xf numFmtId="14" fontId="0" fillId="2" borderId="0" xfId="0" applyNumberFormat="1" applyFill="1"/>
    <xf numFmtId="0" fontId="2" fillId="3" borderId="9" xfId="0" applyFont="1" applyFill="1" applyBorder="1" applyAlignment="1">
      <alignment horizontal="center" vertical="center"/>
    </xf>
    <xf numFmtId="0" fontId="0" fillId="0" borderId="15" xfId="0" applyBorder="1"/>
    <xf numFmtId="0" fontId="10" fillId="0" borderId="14" xfId="0" applyFont="1" applyBorder="1"/>
    <xf numFmtId="0" fontId="10" fillId="2" borderId="16" xfId="0" applyFont="1" applyFill="1" applyBorder="1"/>
    <xf numFmtId="0" fontId="0" fillId="2" borderId="17"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13" xfId="0" applyFill="1" applyBorder="1" applyAlignment="1">
      <alignment wrapText="1"/>
    </xf>
    <xf numFmtId="0" fontId="0" fillId="2" borderId="16" xfId="0" applyFill="1" applyBorder="1" applyAlignment="1">
      <alignment wrapText="1"/>
    </xf>
    <xf numFmtId="0" fontId="0" fillId="2" borderId="17" xfId="0" applyFill="1" applyBorder="1" applyAlignment="1">
      <alignment wrapText="1"/>
    </xf>
    <xf numFmtId="0" fontId="10" fillId="2" borderId="20" xfId="0" applyFont="1" applyFill="1" applyBorder="1" applyAlignment="1">
      <alignment wrapText="1"/>
    </xf>
    <xf numFmtId="14" fontId="5" fillId="2" borderId="5" xfId="0" applyNumberFormat="1" applyFont="1" applyFill="1" applyBorder="1"/>
    <xf numFmtId="0" fontId="0" fillId="2" borderId="12" xfId="0" applyFill="1" applyBorder="1" applyAlignment="1" applyProtection="1">
      <alignment wrapText="1"/>
      <protection hidden="1"/>
    </xf>
    <xf numFmtId="0" fontId="13" fillId="0" borderId="0" xfId="2"/>
    <xf numFmtId="14" fontId="13" fillId="0" borderId="0" xfId="2" applyNumberFormat="1"/>
    <xf numFmtId="164" fontId="13" fillId="0" borderId="0" xfId="2" applyNumberFormat="1"/>
    <xf numFmtId="0" fontId="13" fillId="4" borderId="0" xfId="2" applyFill="1"/>
    <xf numFmtId="0" fontId="13" fillId="4" borderId="0" xfId="2" applyFill="1" applyAlignment="1">
      <alignment vertical="center"/>
    </xf>
    <xf numFmtId="0" fontId="13" fillId="5" borderId="0" xfId="2" applyFill="1"/>
    <xf numFmtId="0" fontId="0" fillId="5" borderId="0" xfId="0" applyFill="1"/>
    <xf numFmtId="0" fontId="14"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2" fillId="3" borderId="18" xfId="0" applyFont="1" applyFill="1" applyBorder="1" applyAlignment="1">
      <alignment horizontal="center"/>
    </xf>
    <xf numFmtId="0" fontId="10" fillId="2" borderId="20" xfId="0" applyFont="1" applyFill="1" applyBorder="1"/>
    <xf numFmtId="0" fontId="0" fillId="6" borderId="0" xfId="0" applyFill="1" applyAlignment="1" applyProtection="1">
      <alignment horizontal="left" vertical="top"/>
      <protection locked="0"/>
    </xf>
    <xf numFmtId="0" fontId="0" fillId="2" borderId="22" xfId="0" applyFill="1" applyBorder="1"/>
    <xf numFmtId="0" fontId="0" fillId="6" borderId="27" xfId="0" applyFill="1" applyBorder="1" applyProtection="1">
      <protection locked="0"/>
    </xf>
    <xf numFmtId="0" fontId="0" fillId="2" borderId="28" xfId="0" applyFill="1" applyBorder="1" applyAlignment="1">
      <alignment horizontal="center" vertical="center"/>
    </xf>
    <xf numFmtId="0" fontId="2" fillId="3" borderId="30" xfId="0" applyFont="1" applyFill="1" applyBorder="1" applyAlignment="1">
      <alignment horizontal="center"/>
    </xf>
    <xf numFmtId="0" fontId="2" fillId="3" borderId="31" xfId="0" applyFont="1" applyFill="1" applyBorder="1" applyAlignment="1">
      <alignment horizontal="center"/>
    </xf>
    <xf numFmtId="0" fontId="2" fillId="3" borderId="31" xfId="0" applyFont="1" applyFill="1" applyBorder="1"/>
    <xf numFmtId="0" fontId="2" fillId="3" borderId="32" xfId="0" applyFont="1" applyFill="1" applyBorder="1" applyAlignment="1">
      <alignment horizontal="center"/>
    </xf>
    <xf numFmtId="0" fontId="0" fillId="2" borderId="21" xfId="0" applyFill="1" applyBorder="1"/>
    <xf numFmtId="0" fontId="0" fillId="6" borderId="33" xfId="0" applyFill="1" applyBorder="1" applyProtection="1">
      <protection locked="0"/>
    </xf>
    <xf numFmtId="14" fontId="0" fillId="6" borderId="33" xfId="0" applyNumberFormat="1" applyFill="1" applyBorder="1" applyProtection="1">
      <protection locked="0"/>
    </xf>
    <xf numFmtId="0" fontId="0" fillId="0" borderId="34" xfId="0" applyBorder="1" applyProtection="1">
      <protection hidden="1"/>
    </xf>
    <xf numFmtId="0" fontId="0" fillId="2" borderId="9" xfId="0" applyFill="1" applyBorder="1" applyAlignment="1">
      <alignment wrapText="1"/>
    </xf>
    <xf numFmtId="0" fontId="12" fillId="0" borderId="4" xfId="0" applyFont="1" applyBorder="1" applyAlignment="1">
      <alignment horizontal="center"/>
    </xf>
    <xf numFmtId="0" fontId="12" fillId="0" borderId="5" xfId="0" applyFont="1" applyBorder="1" applyAlignment="1">
      <alignment horizontal="center"/>
    </xf>
    <xf numFmtId="14" fontId="0" fillId="7" borderId="25" xfId="0" applyNumberFormat="1" applyFill="1" applyBorder="1" applyProtection="1">
      <protection locked="0"/>
    </xf>
    <xf numFmtId="0" fontId="15" fillId="0" borderId="0" xfId="0" applyFont="1" applyAlignment="1">
      <alignment horizontal="center"/>
    </xf>
    <xf numFmtId="0" fontId="3" fillId="0" borderId="0" xfId="0" applyFont="1"/>
    <xf numFmtId="0" fontId="0" fillId="0" borderId="10" xfId="0" applyBorder="1"/>
    <xf numFmtId="0" fontId="0" fillId="0" borderId="0" xfId="0" applyAlignment="1">
      <alignment horizontal="center" vertical="center"/>
    </xf>
    <xf numFmtId="0" fontId="0" fillId="0" borderId="22" xfId="0" applyBorder="1"/>
    <xf numFmtId="0" fontId="0" fillId="0" borderId="24" xfId="0" applyBorder="1"/>
    <xf numFmtId="0" fontId="0" fillId="0" borderId="23" xfId="0" applyBorder="1"/>
    <xf numFmtId="0" fontId="0" fillId="6" borderId="39" xfId="0" applyFill="1" applyBorder="1" applyProtection="1">
      <protection locked="0"/>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29" xfId="0" applyFill="1" applyBorder="1" applyAlignment="1" applyProtection="1">
      <alignment horizontal="left" vertical="top"/>
      <protection locked="0"/>
    </xf>
    <xf numFmtId="0" fontId="0" fillId="6" borderId="24"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0" fillId="2" borderId="22" xfId="0" applyFill="1" applyBorder="1" applyAlignment="1">
      <alignment horizontal="center"/>
    </xf>
    <xf numFmtId="0" fontId="0" fillId="2" borderId="23" xfId="0" applyFill="1" applyBorder="1" applyAlignment="1">
      <alignment horizontal="center"/>
    </xf>
    <xf numFmtId="0" fontId="0" fillId="2" borderId="0" xfId="0" applyFill="1" applyAlignment="1">
      <alignment horizont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0" fillId="6" borderId="12" xfId="0" applyFill="1" applyBorder="1" applyAlignment="1" applyProtection="1">
      <alignment horizontal="left" vertical="top" wrapText="1"/>
      <protection locked="0"/>
    </xf>
    <xf numFmtId="0" fontId="0" fillId="6" borderId="20" xfId="0" applyFill="1" applyBorder="1" applyAlignment="1" applyProtection="1">
      <alignment horizontal="left" vertical="top"/>
      <protection locked="0"/>
    </xf>
    <xf numFmtId="0" fontId="0" fillId="6" borderId="13"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35"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36"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10"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10"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37" xfId="0" applyFill="1" applyBorder="1" applyAlignment="1" applyProtection="1">
      <alignment horizontal="left" vertical="top"/>
      <protection locked="0"/>
    </xf>
    <xf numFmtId="0" fontId="0" fillId="6" borderId="38"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0" xfId="0" applyFill="1" applyBorder="1" applyAlignment="1">
      <alignment horizontal="left" wrapText="1"/>
    </xf>
    <xf numFmtId="0" fontId="0" fillId="2" borderId="10" xfId="0" applyFill="1" applyBorder="1" applyAlignment="1">
      <alignment horizontal="center"/>
    </xf>
    <xf numFmtId="0" fontId="0" fillId="2" borderId="9" xfId="0" applyFill="1" applyBorder="1" applyAlignment="1">
      <alignment horizontal="center"/>
    </xf>
    <xf numFmtId="0" fontId="0" fillId="0" borderId="0" xfId="0" applyAlignment="1">
      <alignment horizontal="center"/>
    </xf>
    <xf numFmtId="0" fontId="0" fillId="6" borderId="9" xfId="0" applyFill="1" applyBorder="1" applyAlignment="1" applyProtection="1">
      <alignment horizontal="left" vertical="top" wrapText="1"/>
      <protection locked="0"/>
    </xf>
    <xf numFmtId="0" fontId="0" fillId="6" borderId="12" xfId="0" applyFill="1" applyBorder="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9"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12" xfId="0" applyFill="1" applyBorder="1" applyAlignment="1" applyProtection="1">
      <alignment horizontal="center" vertical="top"/>
      <protection locked="0"/>
    </xf>
    <xf numFmtId="0" fontId="0" fillId="6" borderId="13" xfId="0" applyFill="1" applyBorder="1" applyAlignment="1" applyProtection="1">
      <alignment horizontal="center" vertical="top"/>
      <protection locked="0"/>
    </xf>
    <xf numFmtId="0" fontId="0" fillId="6" borderId="14" xfId="0" applyFill="1" applyBorder="1" applyAlignment="1" applyProtection="1">
      <alignment horizontal="center" vertical="top"/>
      <protection locked="0"/>
    </xf>
    <xf numFmtId="0" fontId="0" fillId="6" borderId="15" xfId="0" applyFill="1" applyBorder="1" applyAlignment="1" applyProtection="1">
      <alignment horizontal="center" vertical="top"/>
      <protection locked="0"/>
    </xf>
    <xf numFmtId="0" fontId="0" fillId="6" borderId="35" xfId="0" applyFill="1" applyBorder="1" applyAlignment="1" applyProtection="1">
      <alignment horizontal="center" vertical="top"/>
      <protection locked="0"/>
    </xf>
    <xf numFmtId="0" fontId="0" fillId="6" borderId="36" xfId="0" applyFill="1" applyBorder="1" applyAlignment="1" applyProtection="1">
      <alignment horizontal="center" vertical="top"/>
      <protection locked="0"/>
    </xf>
    <xf numFmtId="0" fontId="4" fillId="0" borderId="22" xfId="0" applyFont="1" applyBorder="1" applyAlignment="1">
      <alignment horizontal="center"/>
    </xf>
    <xf numFmtId="0" fontId="4" fillId="0" borderId="24" xfId="0" applyFont="1" applyBorder="1" applyAlignment="1">
      <alignment horizontal="center"/>
    </xf>
    <xf numFmtId="0" fontId="4" fillId="0" borderId="23" xfId="0" applyFont="1" applyBorder="1" applyAlignment="1">
      <alignment horizontal="center"/>
    </xf>
    <xf numFmtId="0" fontId="4" fillId="6" borderId="22"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4" fillId="6" borderId="23"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4" xfId="0" applyFont="1" applyBorder="1" applyAlignment="1">
      <alignment horizontal="center"/>
    </xf>
    <xf numFmtId="0" fontId="6" fillId="0" borderId="0" xfId="0" applyFont="1" applyAlignment="1">
      <alignment horizontal="center"/>
    </xf>
    <xf numFmtId="0" fontId="6" fillId="0" borderId="5" xfId="0" applyFont="1" applyBorder="1" applyAlignment="1">
      <alignment horizontal="center"/>
    </xf>
    <xf numFmtId="0" fontId="0" fillId="6" borderId="1" xfId="0" applyFill="1" applyBorder="1" applyAlignment="1" applyProtection="1">
      <alignment horizontal="center" vertical="top"/>
      <protection locked="0"/>
    </xf>
    <xf numFmtId="0" fontId="0" fillId="6" borderId="2" xfId="0" applyFill="1" applyBorder="1" applyAlignment="1" applyProtection="1">
      <alignment horizontal="center" vertical="top"/>
      <protection locked="0"/>
    </xf>
    <xf numFmtId="0" fontId="0" fillId="6" borderId="3" xfId="0" applyFill="1" applyBorder="1" applyAlignment="1" applyProtection="1">
      <alignment horizontal="center" vertical="top"/>
      <protection locked="0"/>
    </xf>
    <xf numFmtId="0" fontId="0" fillId="6" borderId="4"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6" borderId="5" xfId="0" applyFill="1" applyBorder="1" applyAlignment="1" applyProtection="1">
      <alignment horizontal="center" vertical="top"/>
      <protection locked="0"/>
    </xf>
    <xf numFmtId="0" fontId="4" fillId="0" borderId="22" xfId="0" applyFont="1" applyBorder="1" applyAlignment="1">
      <alignment horizontal="center" wrapText="1"/>
    </xf>
    <xf numFmtId="0" fontId="4" fillId="0" borderId="24" xfId="0" applyFont="1" applyBorder="1" applyAlignment="1">
      <alignment horizontal="center" wrapText="1"/>
    </xf>
    <xf numFmtId="0" fontId="4" fillId="0" borderId="23" xfId="0" applyFont="1" applyBorder="1" applyAlignment="1">
      <alignment horizontal="center" wrapText="1"/>
    </xf>
    <xf numFmtId="0" fontId="0" fillId="0" borderId="1" xfId="0"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0" fillId="0" borderId="0" xfId="0" applyAlignment="1">
      <alignment horizontal="justify" vertical="center" wrapText="1"/>
    </xf>
    <xf numFmtId="0" fontId="0" fillId="0" borderId="5" xfId="0" applyBorder="1" applyAlignment="1">
      <alignment horizontal="justify" vertical="center" wrapText="1"/>
    </xf>
    <xf numFmtId="0" fontId="0" fillId="0" borderId="6" xfId="0" applyBorder="1" applyAlignment="1">
      <alignment horizontal="justify" vertical="center" wrapText="1"/>
    </xf>
    <xf numFmtId="0" fontId="0" fillId="0" borderId="7" xfId="0" applyBorder="1" applyAlignment="1">
      <alignment horizontal="justify" vertical="center" wrapText="1"/>
    </xf>
    <xf numFmtId="0" fontId="0" fillId="0" borderId="8" xfId="0" applyBorder="1" applyAlignment="1">
      <alignment horizontal="justify" vertical="center" wrapText="1"/>
    </xf>
  </cellXfs>
  <cellStyles count="3">
    <cellStyle name="Excel Built-in Normal" xfId="2" xr:uid="{00000000-0005-0000-0000-000000000000}"/>
    <cellStyle name="Normal" xfId="0" builtinId="0"/>
    <cellStyle name="Porcentaje" xfId="1" builtinId="5"/>
  </cellStyles>
  <dxfs count="54">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OMITES DE CONCILIACION'!A1"/><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PAGOS!A1"/><Relationship Id="rId7"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JUDICIALES!A1"/><Relationship Id="rId5" Type="http://schemas.openxmlformats.org/officeDocument/2006/relationships/hyperlink" Target="#PREJUDICIALES!A1"/><Relationship Id="rId4" Type="http://schemas.openxmlformats.org/officeDocument/2006/relationships/hyperlink" Target="#'COMITES DE CONCILIACION'!A1"/></Relationships>
</file>

<file path=xl/drawings/_rels/drawing3.xml.rels><?xml version="1.0" encoding="UTF-8" standalone="yes"?>
<Relationships xmlns="http://schemas.openxmlformats.org/package/2006/relationships"><Relationship Id="rId3" Type="http://schemas.openxmlformats.org/officeDocument/2006/relationships/hyperlink" Target="#USUARIOS!A1"/><Relationship Id="rId7"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REJUDICIALES!A1"/><Relationship Id="rId5" Type="http://schemas.openxmlformats.org/officeDocument/2006/relationships/hyperlink" Target="#'COMITES DE CONCILIACION'!A1"/><Relationship Id="rId4" Type="http://schemas.openxmlformats.org/officeDocument/2006/relationships/hyperlink" Target="#PAGOS!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PRE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COMITES DE CONCILIACION'!A1"/><Relationship Id="rId5" Type="http://schemas.openxmlformats.org/officeDocument/2006/relationships/hyperlink" Target="#PAGOS!A1"/><Relationship Id="rId4" Type="http://schemas.openxmlformats.org/officeDocument/2006/relationships/hyperlink" Target="#USUARIOS!A1"/></Relationships>
</file>

<file path=xl/drawings/_rels/drawing5.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6.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PREJUDICIALE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PAG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9.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9</xdr:col>
      <xdr:colOff>476249</xdr:colOff>
      <xdr:row>8</xdr:row>
      <xdr:rowOff>161924</xdr:rowOff>
    </xdr:from>
    <xdr:to>
      <xdr:col>11</xdr:col>
      <xdr:colOff>752249</xdr:colOff>
      <xdr:row>11</xdr:row>
      <xdr:rowOff>22424</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334249" y="19049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628649</xdr:colOff>
      <xdr:row>11</xdr:row>
      <xdr:rowOff>180974</xdr:rowOff>
    </xdr:from>
    <xdr:to>
      <xdr:col>4</xdr:col>
      <xdr:colOff>142649</xdr:colOff>
      <xdr:row>14</xdr:row>
      <xdr:rowOff>41474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390649" y="249554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7</xdr:col>
      <xdr:colOff>76199</xdr:colOff>
      <xdr:row>11</xdr:row>
      <xdr:rowOff>171449</xdr:rowOff>
    </xdr:from>
    <xdr:to>
      <xdr:col>9</xdr:col>
      <xdr:colOff>352199</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5410199" y="24860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9</xdr:col>
      <xdr:colOff>495299</xdr:colOff>
      <xdr:row>11</xdr:row>
      <xdr:rowOff>142874</xdr:rowOff>
    </xdr:from>
    <xdr:to>
      <xdr:col>12</xdr:col>
      <xdr:colOff>0</xdr:colOff>
      <xdr:row>14</xdr:row>
      <xdr:rowOff>3374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7353299" y="245744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twoCellAnchor>
    <xdr:from>
      <xdr:col>4</xdr:col>
      <xdr:colOff>342899</xdr:colOff>
      <xdr:row>11</xdr:row>
      <xdr:rowOff>171448</xdr:rowOff>
    </xdr:from>
    <xdr:to>
      <xdr:col>6</xdr:col>
      <xdr:colOff>618899</xdr:colOff>
      <xdr:row>14</xdr:row>
      <xdr:rowOff>28575</xdr:rowOff>
    </xdr:to>
    <xdr:sp macro="" textlink="">
      <xdr:nvSpPr>
        <xdr:cNvPr id="2" name="Rectángulo: esquinas redondeadas 1">
          <a:hlinkClick xmlns:r="http://schemas.openxmlformats.org/officeDocument/2006/relationships" r:id="rId8"/>
          <a:extLst>
            <a:ext uri="{FF2B5EF4-FFF2-40B4-BE49-F238E27FC236}">
              <a16:creationId xmlns:a16="http://schemas.microsoft.com/office/drawing/2014/main" id="{FD9F4C03-1F27-4347-92A1-D0F1385D432E}"/>
            </a:ext>
          </a:extLst>
        </xdr:cNvPr>
        <xdr:cNvSpPr/>
      </xdr:nvSpPr>
      <xdr:spPr>
        <a:xfrm>
          <a:off x="3390899" y="2486023"/>
          <a:ext cx="1800000" cy="428627"/>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bIns="0" rtlCol="0" anchor="ctr"/>
        <a:lstStyle/>
        <a:p>
          <a:pPr algn="ctr"/>
          <a:r>
            <a:rPr lang="es-CO" sz="1400">
              <a:solidFill>
                <a:schemeClr val="tx1"/>
              </a:solidFill>
            </a:rPr>
            <a:t>Comites</a:t>
          </a:r>
          <a:r>
            <a:rPr lang="es-CO" sz="1400" baseline="0">
              <a:solidFill>
                <a:schemeClr val="tx1"/>
              </a:solidFill>
            </a:rPr>
            <a:t> de Conciliación</a:t>
          </a:r>
          <a:endParaRPr lang="es-CO"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1530742</xdr:colOff>
      <xdr:row>1</xdr:row>
      <xdr:rowOff>38208</xdr:rowOff>
    </xdr:from>
    <xdr:to>
      <xdr:col>6</xdr:col>
      <xdr:colOff>958719</xdr:colOff>
      <xdr:row>3</xdr:row>
      <xdr:rowOff>74917</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10798888" y="230848"/>
          <a:ext cx="1440000" cy="42199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1474117</xdr:colOff>
      <xdr:row>1</xdr:row>
      <xdr:rowOff>55761</xdr:rowOff>
    </xdr:from>
    <xdr:to>
      <xdr:col>4</xdr:col>
      <xdr:colOff>1110882</xdr:colOff>
      <xdr:row>3</xdr:row>
      <xdr:rowOff>61005</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877EA62A-F502-471A-AEA1-A644C0899C08}"/>
            </a:ext>
          </a:extLst>
        </xdr:cNvPr>
        <xdr:cNvSpPr/>
      </xdr:nvSpPr>
      <xdr:spPr>
        <a:xfrm>
          <a:off x="5080774" y="248401"/>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4</xdr:col>
      <xdr:colOff>2787281</xdr:colOff>
      <xdr:row>1</xdr:row>
      <xdr:rowOff>36712</xdr:rowOff>
    </xdr:from>
    <xdr:to>
      <xdr:col>5</xdr:col>
      <xdr:colOff>395877</xdr:colOff>
      <xdr:row>3</xdr:row>
      <xdr:rowOff>70531</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2005240D-65D6-43D9-8969-9495B9F6F1F6}"/>
            </a:ext>
          </a:extLst>
        </xdr:cNvPr>
        <xdr:cNvSpPr/>
      </xdr:nvSpPr>
      <xdr:spPr>
        <a:xfrm>
          <a:off x="8224023" y="229352"/>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1244233</xdr:colOff>
      <xdr:row>1</xdr:row>
      <xdr:rowOff>55762</xdr:rowOff>
    </xdr:from>
    <xdr:to>
      <xdr:col>4</xdr:col>
      <xdr:colOff>2634885</xdr:colOff>
      <xdr:row>3</xdr:row>
      <xdr:rowOff>70532</xdr:rowOff>
    </xdr:to>
    <xdr:sp macro="" textlink="">
      <xdr:nvSpPr>
        <xdr:cNvPr id="4" name="Rectángulo: esquinas redondeadas 3">
          <a:hlinkClick xmlns:r="http://schemas.openxmlformats.org/officeDocument/2006/relationships" r:id="rId4"/>
          <a:extLst>
            <a:ext uri="{FF2B5EF4-FFF2-40B4-BE49-F238E27FC236}">
              <a16:creationId xmlns:a16="http://schemas.microsoft.com/office/drawing/2014/main" id="{6EADFEE6-3FE8-4BF4-9ADC-203BBC77B387}"/>
            </a:ext>
          </a:extLst>
        </xdr:cNvPr>
        <xdr:cNvSpPr/>
      </xdr:nvSpPr>
      <xdr:spPr>
        <a:xfrm>
          <a:off x="6680975" y="248402"/>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781253</xdr:colOff>
      <xdr:row>1</xdr:row>
      <xdr:rowOff>55762</xdr:rowOff>
    </xdr:from>
    <xdr:to>
      <xdr:col>3</xdr:col>
      <xdr:colOff>1359817</xdr:colOff>
      <xdr:row>3</xdr:row>
      <xdr:rowOff>61006</xdr:rowOff>
    </xdr:to>
    <xdr:sp macro="" textlink="">
      <xdr:nvSpPr>
        <xdr:cNvPr id="5" name="Rectángulo: esquinas redondeadas 4">
          <a:hlinkClick xmlns:r="http://schemas.openxmlformats.org/officeDocument/2006/relationships" r:id="rId5"/>
          <a:extLst>
            <a:ext uri="{FF2B5EF4-FFF2-40B4-BE49-F238E27FC236}">
              <a16:creationId xmlns:a16="http://schemas.microsoft.com/office/drawing/2014/main" id="{897D9E83-F333-43D1-921D-C10762B93A3D}"/>
            </a:ext>
          </a:extLst>
        </xdr:cNvPr>
        <xdr:cNvSpPr/>
      </xdr:nvSpPr>
      <xdr:spPr>
        <a:xfrm>
          <a:off x="3499624" y="248402"/>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1</xdr:col>
      <xdr:colOff>1551826</xdr:colOff>
      <xdr:row>1</xdr:row>
      <xdr:rowOff>32107</xdr:rowOff>
    </xdr:from>
    <xdr:to>
      <xdr:col>2</xdr:col>
      <xdr:colOff>701545</xdr:colOff>
      <xdr:row>3</xdr:row>
      <xdr:rowOff>46876</xdr:rowOff>
    </xdr:to>
    <xdr:sp macro="" textlink="">
      <xdr:nvSpPr>
        <xdr:cNvPr id="6" name="Rectángulo: esquinas redondeadas 5">
          <a:hlinkClick xmlns:r="http://schemas.openxmlformats.org/officeDocument/2006/relationships" r:id="rId6"/>
          <a:extLst>
            <a:ext uri="{FF2B5EF4-FFF2-40B4-BE49-F238E27FC236}">
              <a16:creationId xmlns:a16="http://schemas.microsoft.com/office/drawing/2014/main" id="{66D5E870-65A9-4D13-9312-2BFD0FABC106}"/>
            </a:ext>
          </a:extLst>
        </xdr:cNvPr>
        <xdr:cNvSpPr/>
      </xdr:nvSpPr>
      <xdr:spPr>
        <a:xfrm>
          <a:off x="1979916"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10702</xdr:colOff>
      <xdr:row>1</xdr:row>
      <xdr:rowOff>32107</xdr:rowOff>
    </xdr:from>
    <xdr:to>
      <xdr:col>1</xdr:col>
      <xdr:colOff>1450702</xdr:colOff>
      <xdr:row>3</xdr:row>
      <xdr:rowOff>46876</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C2033EB4-4152-47B6-9791-578C57D18BDF}"/>
            </a:ext>
          </a:extLst>
        </xdr:cNvPr>
        <xdr:cNvSpPr/>
      </xdr:nvSpPr>
      <xdr:spPr>
        <a:xfrm>
          <a:off x="438792"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25329</xdr:colOff>
      <xdr:row>1</xdr:row>
      <xdr:rowOff>122778</xdr:rowOff>
    </xdr:from>
    <xdr:to>
      <xdr:col>7</xdr:col>
      <xdr:colOff>1551264</xdr:colOff>
      <xdr:row>4</xdr:row>
      <xdr:rowOff>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518131" y="321652"/>
          <a:ext cx="1525935" cy="44244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594632</xdr:colOff>
      <xdr:row>1</xdr:row>
      <xdr:rowOff>144653</xdr:rowOff>
    </xdr:from>
    <xdr:to>
      <xdr:col>4</xdr:col>
      <xdr:colOff>669367</xdr:colOff>
      <xdr:row>3</xdr:row>
      <xdr:rowOff>158365</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A060D6A-93C7-4A05-B579-6EB9ADA7B7D5}"/>
            </a:ext>
          </a:extLst>
        </xdr:cNvPr>
        <xdr:cNvSpPr/>
      </xdr:nvSpPr>
      <xdr:spPr>
        <a:xfrm>
          <a:off x="5692077" y="343527"/>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1</xdr:col>
      <xdr:colOff>753626</xdr:colOff>
      <xdr:row>1</xdr:row>
      <xdr:rowOff>125604</xdr:rowOff>
    </xdr:from>
    <xdr:to>
      <xdr:col>2</xdr:col>
      <xdr:colOff>1429533</xdr:colOff>
      <xdr:row>3</xdr:row>
      <xdr:rowOff>148841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992DAE2-146A-4C79-826B-0EE6C06D8B7F}"/>
            </a:ext>
          </a:extLst>
        </xdr:cNvPr>
        <xdr:cNvSpPr/>
      </xdr:nvSpPr>
      <xdr:spPr>
        <a:xfrm>
          <a:off x="1015302" y="324478"/>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6</xdr:col>
      <xdr:colOff>545436</xdr:colOff>
      <xdr:row>1</xdr:row>
      <xdr:rowOff>125604</xdr:rowOff>
    </xdr:from>
    <xdr:to>
      <xdr:col>6</xdr:col>
      <xdr:colOff>1985436</xdr:colOff>
      <xdr:row>3</xdr:row>
      <xdr:rowOff>167891</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C02F964D-C783-4704-98F8-B674A1BC8528}"/>
            </a:ext>
          </a:extLst>
        </xdr:cNvPr>
        <xdr:cNvSpPr/>
      </xdr:nvSpPr>
      <xdr:spPr>
        <a:xfrm>
          <a:off x="8835326" y="324478"/>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802718</xdr:colOff>
      <xdr:row>1</xdr:row>
      <xdr:rowOff>144654</xdr:rowOff>
    </xdr:from>
    <xdr:to>
      <xdr:col>6</xdr:col>
      <xdr:colOff>393040</xdr:colOff>
      <xdr:row>3</xdr:row>
      <xdr:rowOff>167892</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7286B60D-E563-42E3-B3E0-09882B9B4919}"/>
            </a:ext>
          </a:extLst>
        </xdr:cNvPr>
        <xdr:cNvSpPr/>
      </xdr:nvSpPr>
      <xdr:spPr>
        <a:xfrm>
          <a:off x="7292278" y="343528"/>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3085158</xdr:colOff>
      <xdr:row>1</xdr:row>
      <xdr:rowOff>144654</xdr:rowOff>
    </xdr:from>
    <xdr:to>
      <xdr:col>3</xdr:col>
      <xdr:colOff>480332</xdr:colOff>
      <xdr:row>3</xdr:row>
      <xdr:rowOff>158366</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AB27557B-3CC3-4755-8270-5C555FC4942C}"/>
            </a:ext>
          </a:extLst>
        </xdr:cNvPr>
        <xdr:cNvSpPr/>
      </xdr:nvSpPr>
      <xdr:spPr>
        <a:xfrm>
          <a:off x="4110927" y="343528"/>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1565450</xdr:colOff>
      <xdr:row>1</xdr:row>
      <xdr:rowOff>120999</xdr:rowOff>
    </xdr:from>
    <xdr:to>
      <xdr:col>2</xdr:col>
      <xdr:colOff>3005450</xdr:colOff>
      <xdr:row>3</xdr:row>
      <xdr:rowOff>144236</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98D119EB-DA40-471E-960E-641EDEBB7791}"/>
            </a:ext>
          </a:extLst>
        </xdr:cNvPr>
        <xdr:cNvSpPr/>
      </xdr:nvSpPr>
      <xdr:spPr>
        <a:xfrm>
          <a:off x="2591219" y="319873"/>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628649</xdr:colOff>
      <xdr:row>2</xdr:row>
      <xdr:rowOff>28574</xdr:rowOff>
    </xdr:from>
    <xdr:to>
      <xdr:col>8</xdr:col>
      <xdr:colOff>96974</xdr:colOff>
      <xdr:row>4</xdr:row>
      <xdr:rowOff>76199</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2449174" y="342899"/>
          <a:ext cx="1811475" cy="42862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2</xdr:col>
      <xdr:colOff>4676775</xdr:colOff>
      <xdr:row>2</xdr:row>
      <xdr:rowOff>47624</xdr:rowOff>
    </xdr:from>
    <xdr:to>
      <xdr:col>5</xdr:col>
      <xdr:colOff>19050</xdr:colOff>
      <xdr:row>4</xdr:row>
      <xdr:rowOff>57149</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E8A9DC0C-2582-4DB2-8DD0-3B62B59E2A90}"/>
            </a:ext>
          </a:extLst>
        </xdr:cNvPr>
        <xdr:cNvSpPr/>
      </xdr:nvSpPr>
      <xdr:spPr>
        <a:xfrm>
          <a:off x="5695950" y="361949"/>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1543050</xdr:colOff>
      <xdr:row>2</xdr:row>
      <xdr:rowOff>38100</xdr:rowOff>
    </xdr:from>
    <xdr:to>
      <xdr:col>2</xdr:col>
      <xdr:colOff>2983050</xdr:colOff>
      <xdr:row>4</xdr:row>
      <xdr:rowOff>57150</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89B785E-2075-45DA-A117-5E42AFAA9218}"/>
            </a:ext>
          </a:extLst>
        </xdr:cNvPr>
        <xdr:cNvSpPr/>
      </xdr:nvSpPr>
      <xdr:spPr>
        <a:xfrm>
          <a:off x="2562225" y="3524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0</xdr:colOff>
      <xdr:row>2</xdr:row>
      <xdr:rowOff>28575</xdr:rowOff>
    </xdr:from>
    <xdr:to>
      <xdr:col>2</xdr:col>
      <xdr:colOff>1440000</xdr:colOff>
      <xdr:row>4</xdr:row>
      <xdr:rowOff>47625</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4704267C-39FA-4107-BA78-B9EB6486686A}"/>
            </a:ext>
          </a:extLst>
        </xdr:cNvPr>
        <xdr:cNvSpPr/>
      </xdr:nvSpPr>
      <xdr:spPr>
        <a:xfrm>
          <a:off x="1019175" y="3429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1695449</xdr:colOff>
      <xdr:row>2</xdr:row>
      <xdr:rowOff>28575</xdr:rowOff>
    </xdr:from>
    <xdr:to>
      <xdr:col>5</xdr:col>
      <xdr:colOff>3135449</xdr:colOff>
      <xdr:row>4</xdr:row>
      <xdr:rowOff>66675</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C58A092-C285-40DA-B38B-5CA6B4AF6FB7}"/>
            </a:ext>
          </a:extLst>
        </xdr:cNvPr>
        <xdr:cNvSpPr/>
      </xdr:nvSpPr>
      <xdr:spPr>
        <a:xfrm>
          <a:off x="8839199" y="342900"/>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152401</xdr:colOff>
      <xdr:row>2</xdr:row>
      <xdr:rowOff>47625</xdr:rowOff>
    </xdr:from>
    <xdr:to>
      <xdr:col>5</xdr:col>
      <xdr:colOff>1543053</xdr:colOff>
      <xdr:row>4</xdr:row>
      <xdr:rowOff>66676</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51A1C679-D4C5-4D4D-BE65-6A85CB4FD5A1}"/>
            </a:ext>
          </a:extLst>
        </xdr:cNvPr>
        <xdr:cNvSpPr/>
      </xdr:nvSpPr>
      <xdr:spPr>
        <a:xfrm>
          <a:off x="7296151" y="361950"/>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3095625</xdr:colOff>
      <xdr:row>2</xdr:row>
      <xdr:rowOff>47625</xdr:rowOff>
    </xdr:from>
    <xdr:to>
      <xdr:col>2</xdr:col>
      <xdr:colOff>4562475</xdr:colOff>
      <xdr:row>4</xdr:row>
      <xdr:rowOff>57150</xdr:rowOff>
    </xdr:to>
    <xdr:sp macro="" textlink="">
      <xdr:nvSpPr>
        <xdr:cNvPr id="23" name="Rectángulo: esquinas redondeadas 22">
          <a:hlinkClick xmlns:r="http://schemas.openxmlformats.org/officeDocument/2006/relationships" r:id="rId7"/>
          <a:extLst>
            <a:ext uri="{FF2B5EF4-FFF2-40B4-BE49-F238E27FC236}">
              <a16:creationId xmlns:a16="http://schemas.microsoft.com/office/drawing/2014/main" id="{B476473C-7660-4180-AF58-E4C5A94623A4}"/>
            </a:ext>
          </a:extLst>
        </xdr:cNvPr>
        <xdr:cNvSpPr/>
      </xdr:nvSpPr>
      <xdr:spPr>
        <a:xfrm>
          <a:off x="4114800" y="361950"/>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552449</xdr:colOff>
      <xdr:row>1</xdr:row>
      <xdr:rowOff>190499</xdr:rowOff>
    </xdr:from>
    <xdr:to>
      <xdr:col>7</xdr:col>
      <xdr:colOff>382724</xdr:colOff>
      <xdr:row>4</xdr:row>
      <xdr:rowOff>28574</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0620374" y="390524"/>
          <a:ext cx="144000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495300</xdr:colOff>
      <xdr:row>2</xdr:row>
      <xdr:rowOff>19049</xdr:rowOff>
    </xdr:from>
    <xdr:to>
      <xdr:col>5</xdr:col>
      <xdr:colOff>152400</xdr:colOff>
      <xdr:row>4</xdr:row>
      <xdr:rowOff>28574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95105DEF-F746-49F3-8DB6-2D5C8888EB06}"/>
            </a:ext>
          </a:extLst>
        </xdr:cNvPr>
        <xdr:cNvSpPr/>
      </xdr:nvSpPr>
      <xdr:spPr>
        <a:xfrm>
          <a:off x="5562600" y="40957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1409700</xdr:colOff>
      <xdr:row>2</xdr:row>
      <xdr:rowOff>9525</xdr:rowOff>
    </xdr:from>
    <xdr:to>
      <xdr:col>2</xdr:col>
      <xdr:colOff>2849700</xdr:colOff>
      <xdr:row>4</xdr:row>
      <xdr:rowOff>28575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42A8725-0E76-421E-A639-62C89DFE5A47}"/>
            </a:ext>
          </a:extLst>
        </xdr:cNvPr>
        <xdr:cNvSpPr/>
      </xdr:nvSpPr>
      <xdr:spPr>
        <a:xfrm>
          <a:off x="2428875" y="40005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2971799</xdr:colOff>
      <xdr:row>2</xdr:row>
      <xdr:rowOff>19050</xdr:rowOff>
    </xdr:from>
    <xdr:to>
      <xdr:col>3</xdr:col>
      <xdr:colOff>363674</xdr:colOff>
      <xdr:row>4</xdr:row>
      <xdr:rowOff>38100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D61E35E1-60B0-4EFB-8E98-10F6F963670B}"/>
            </a:ext>
          </a:extLst>
        </xdr:cNvPr>
        <xdr:cNvSpPr/>
      </xdr:nvSpPr>
      <xdr:spPr>
        <a:xfrm>
          <a:off x="3990974"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628650</xdr:colOff>
      <xdr:row>2</xdr:row>
      <xdr:rowOff>0</xdr:rowOff>
    </xdr:from>
    <xdr:to>
      <xdr:col>2</xdr:col>
      <xdr:colOff>1306650</xdr:colOff>
      <xdr:row>4</xdr:row>
      <xdr:rowOff>19050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CB181022-D0EF-4CF7-A1A5-1550B7231274}"/>
            </a:ext>
          </a:extLst>
        </xdr:cNvPr>
        <xdr:cNvSpPr/>
      </xdr:nvSpPr>
      <xdr:spPr>
        <a:xfrm>
          <a:off x="885825" y="3905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1828799</xdr:colOff>
      <xdr:row>2</xdr:row>
      <xdr:rowOff>0</xdr:rowOff>
    </xdr:from>
    <xdr:to>
      <xdr:col>6</xdr:col>
      <xdr:colOff>77924</xdr:colOff>
      <xdr:row>4</xdr:row>
      <xdr:rowOff>38100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089DF350-98A9-432E-A024-69887B25FBAF}"/>
            </a:ext>
          </a:extLst>
        </xdr:cNvPr>
        <xdr:cNvSpPr/>
      </xdr:nvSpPr>
      <xdr:spPr>
        <a:xfrm>
          <a:off x="8705849" y="39052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285751</xdr:colOff>
      <xdr:row>2</xdr:row>
      <xdr:rowOff>19050</xdr:rowOff>
    </xdr:from>
    <xdr:to>
      <xdr:col>5</xdr:col>
      <xdr:colOff>1676403</xdr:colOff>
      <xdr:row>4</xdr:row>
      <xdr:rowOff>38101</xdr:rowOff>
    </xdr:to>
    <xdr:sp macro="" textlink="">
      <xdr:nvSpPr>
        <xdr:cNvPr id="18" name="Rectángulo: esquinas redondeadas 17">
          <a:hlinkClick xmlns:r="http://schemas.openxmlformats.org/officeDocument/2006/relationships" r:id="rId7"/>
          <a:extLst>
            <a:ext uri="{FF2B5EF4-FFF2-40B4-BE49-F238E27FC236}">
              <a16:creationId xmlns:a16="http://schemas.microsoft.com/office/drawing/2014/main" id="{ACFCBC11-F2A5-4009-B5CE-4DE1F7793435}"/>
            </a:ext>
          </a:extLst>
        </xdr:cNvPr>
        <xdr:cNvSpPr/>
      </xdr:nvSpPr>
      <xdr:spPr>
        <a:xfrm>
          <a:off x="7162801" y="40957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180974</xdr:colOff>
      <xdr:row>2</xdr:row>
      <xdr:rowOff>38100</xdr:rowOff>
    </xdr:from>
    <xdr:to>
      <xdr:col>7</xdr:col>
      <xdr:colOff>11249</xdr:colOff>
      <xdr:row>4</xdr:row>
      <xdr:rowOff>95250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0887074" y="428625"/>
          <a:ext cx="1278075" cy="43815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1085850</xdr:colOff>
      <xdr:row>2</xdr:row>
      <xdr:rowOff>38099</xdr:rowOff>
    </xdr:from>
    <xdr:to>
      <xdr:col>5</xdr:col>
      <xdr:colOff>742950</xdr:colOff>
      <xdr:row>4</xdr:row>
      <xdr:rowOff>47624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57424AE4-813D-493A-900D-37E428F4086D}"/>
            </a:ext>
          </a:extLst>
        </xdr:cNvPr>
        <xdr:cNvSpPr/>
      </xdr:nvSpPr>
      <xdr:spPr>
        <a:xfrm>
          <a:off x="5676900" y="42862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1524000</xdr:colOff>
      <xdr:row>2</xdr:row>
      <xdr:rowOff>28575</xdr:rowOff>
    </xdr:from>
    <xdr:to>
      <xdr:col>2</xdr:col>
      <xdr:colOff>2964000</xdr:colOff>
      <xdr:row>4</xdr:row>
      <xdr:rowOff>47625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A33D74BA-1345-498E-9827-427E04A5B70A}"/>
            </a:ext>
          </a:extLst>
        </xdr:cNvPr>
        <xdr:cNvSpPr/>
      </xdr:nvSpPr>
      <xdr:spPr>
        <a:xfrm>
          <a:off x="2543175" y="4191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3086099</xdr:colOff>
      <xdr:row>2</xdr:row>
      <xdr:rowOff>38100</xdr:rowOff>
    </xdr:from>
    <xdr:to>
      <xdr:col>3</xdr:col>
      <xdr:colOff>954224</xdr:colOff>
      <xdr:row>4</xdr:row>
      <xdr:rowOff>57150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FE877FE9-CC38-4124-A056-1D604F8581DE}"/>
            </a:ext>
          </a:extLst>
        </xdr:cNvPr>
        <xdr:cNvSpPr/>
      </xdr:nvSpPr>
      <xdr:spPr>
        <a:xfrm>
          <a:off x="4105274" y="4286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742950</xdr:colOff>
      <xdr:row>2</xdr:row>
      <xdr:rowOff>19050</xdr:rowOff>
    </xdr:from>
    <xdr:to>
      <xdr:col>2</xdr:col>
      <xdr:colOff>1420950</xdr:colOff>
      <xdr:row>4</xdr:row>
      <xdr:rowOff>38100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B77BE8E-8B8D-4B89-81A1-0184A53AD6EF}"/>
            </a:ext>
          </a:extLst>
        </xdr:cNvPr>
        <xdr:cNvSpPr/>
      </xdr:nvSpPr>
      <xdr:spPr>
        <a:xfrm>
          <a:off x="1000125"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2419349</xdr:colOff>
      <xdr:row>2</xdr:row>
      <xdr:rowOff>19050</xdr:rowOff>
    </xdr:from>
    <xdr:to>
      <xdr:col>5</xdr:col>
      <xdr:colOff>3859349</xdr:colOff>
      <xdr:row>4</xdr:row>
      <xdr:rowOff>57150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F5EF7CDB-4DD0-40E9-84A6-1D1D39CCD2AA}"/>
            </a:ext>
          </a:extLst>
        </xdr:cNvPr>
        <xdr:cNvSpPr/>
      </xdr:nvSpPr>
      <xdr:spPr>
        <a:xfrm>
          <a:off x="8820149" y="40957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876301</xdr:colOff>
      <xdr:row>2</xdr:row>
      <xdr:rowOff>38100</xdr:rowOff>
    </xdr:from>
    <xdr:to>
      <xdr:col>5</xdr:col>
      <xdr:colOff>2266953</xdr:colOff>
      <xdr:row>4</xdr:row>
      <xdr:rowOff>57151</xdr:rowOff>
    </xdr:to>
    <xdr:sp macro="" textlink="">
      <xdr:nvSpPr>
        <xdr:cNvPr id="33" name="Rectángulo: esquinas redondeadas 32">
          <a:hlinkClick xmlns:r="http://schemas.openxmlformats.org/officeDocument/2006/relationships" r:id="rId7"/>
          <a:extLst>
            <a:ext uri="{FF2B5EF4-FFF2-40B4-BE49-F238E27FC236}">
              <a16:creationId xmlns:a16="http://schemas.microsoft.com/office/drawing/2014/main" id="{BD7A3786-9E5D-4739-B579-ACE40554ED81}"/>
            </a:ext>
          </a:extLst>
        </xdr:cNvPr>
        <xdr:cNvSpPr/>
      </xdr:nvSpPr>
      <xdr:spPr>
        <a:xfrm>
          <a:off x="7277101" y="42862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323849</xdr:colOff>
      <xdr:row>2</xdr:row>
      <xdr:rowOff>38100</xdr:rowOff>
    </xdr:from>
    <xdr:to>
      <xdr:col>4</xdr:col>
      <xdr:colOff>276225</xdr:colOff>
      <xdr:row>4</xdr:row>
      <xdr:rowOff>38100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28FED85-3F7F-452E-9155-7450765409EE}"/>
            </a:ext>
          </a:extLst>
        </xdr:cNvPr>
        <xdr:cNvSpPr/>
      </xdr:nvSpPr>
      <xdr:spPr>
        <a:xfrm>
          <a:off x="4419599" y="428625"/>
          <a:ext cx="134302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381000</xdr:colOff>
      <xdr:row>2</xdr:row>
      <xdr:rowOff>28574</xdr:rowOff>
    </xdr:from>
    <xdr:to>
      <xdr:col>5</xdr:col>
      <xdr:colOff>1401900</xdr:colOff>
      <xdr:row>4</xdr:row>
      <xdr:rowOff>38099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BCD52D3-3A52-4453-9CB7-74F64A685477}"/>
            </a:ext>
          </a:extLst>
        </xdr:cNvPr>
        <xdr:cNvSpPr/>
      </xdr:nvSpPr>
      <xdr:spPr>
        <a:xfrm>
          <a:off x="5867400" y="419099"/>
          <a:ext cx="144000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2019299</xdr:colOff>
      <xdr:row>2</xdr:row>
      <xdr:rowOff>38099</xdr:rowOff>
    </xdr:from>
    <xdr:to>
      <xdr:col>3</xdr:col>
      <xdr:colOff>219075</xdr:colOff>
      <xdr:row>4</xdr:row>
      <xdr:rowOff>47624</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AC3672C-3B8F-4A2E-9F94-F972E0D38F1F}"/>
            </a:ext>
          </a:extLst>
        </xdr:cNvPr>
        <xdr:cNvSpPr/>
      </xdr:nvSpPr>
      <xdr:spPr>
        <a:xfrm>
          <a:off x="3038474" y="428624"/>
          <a:ext cx="1276351"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4</xdr:row>
      <xdr:rowOff>28575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433DD06-9B52-42B5-A200-12F2ACAF1E34}"/>
            </a:ext>
          </a:extLst>
        </xdr:cNvPr>
        <xdr:cNvSpPr/>
      </xdr:nvSpPr>
      <xdr:spPr>
        <a:xfrm>
          <a:off x="8924924" y="419100"/>
          <a:ext cx="1440000" cy="381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28574</xdr:rowOff>
    </xdr:from>
    <xdr:to>
      <xdr:col>2</xdr:col>
      <xdr:colOff>561975</xdr:colOff>
      <xdr:row>4</xdr:row>
      <xdr:rowOff>38099</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6E667404-7521-4714-B327-B7B3E3CB7CAB}"/>
            </a:ext>
          </a:extLst>
        </xdr:cNvPr>
        <xdr:cNvSpPr/>
      </xdr:nvSpPr>
      <xdr:spPr>
        <a:xfrm>
          <a:off x="381000" y="419099"/>
          <a:ext cx="120015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695324</xdr:colOff>
      <xdr:row>2</xdr:row>
      <xdr:rowOff>38100</xdr:rowOff>
    </xdr:from>
    <xdr:to>
      <xdr:col>2</xdr:col>
      <xdr:colOff>1905000</xdr:colOff>
      <xdr:row>4</xdr:row>
      <xdr:rowOff>38100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8B8205D1-5109-4A14-87E3-A0616CC425FB}"/>
            </a:ext>
          </a:extLst>
        </xdr:cNvPr>
        <xdr:cNvSpPr/>
      </xdr:nvSpPr>
      <xdr:spPr>
        <a:xfrm>
          <a:off x="1714499" y="428625"/>
          <a:ext cx="120967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1485900</xdr:colOff>
      <xdr:row>2</xdr:row>
      <xdr:rowOff>28575</xdr:rowOff>
    </xdr:from>
    <xdr:to>
      <xdr:col>6</xdr:col>
      <xdr:colOff>497025</xdr:colOff>
      <xdr:row>4</xdr:row>
      <xdr:rowOff>28575</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30E971C9-73B7-4C57-8CD4-45E2E7BDEBC5}"/>
            </a:ext>
          </a:extLst>
        </xdr:cNvPr>
        <xdr:cNvSpPr/>
      </xdr:nvSpPr>
      <xdr:spPr>
        <a:xfrm>
          <a:off x="7391400" y="419100"/>
          <a:ext cx="1440000" cy="3810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161924</xdr:colOff>
      <xdr:row>2</xdr:row>
      <xdr:rowOff>9524</xdr:rowOff>
    </xdr:from>
    <xdr:to>
      <xdr:col>5</xdr:col>
      <xdr:colOff>1038225</xdr:colOff>
      <xdr:row>4</xdr:row>
      <xdr:rowOff>38099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514974" y="400049"/>
          <a:ext cx="129540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3</xdr:col>
      <xdr:colOff>200025</xdr:colOff>
      <xdr:row>1</xdr:row>
      <xdr:rowOff>190499</xdr:rowOff>
    </xdr:from>
    <xdr:to>
      <xdr:col>4</xdr:col>
      <xdr:colOff>19050</xdr:colOff>
      <xdr:row>4</xdr:row>
      <xdr:rowOff>47624</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162425" y="390524"/>
          <a:ext cx="1209675" cy="4286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1924048</xdr:colOff>
      <xdr:row>2</xdr:row>
      <xdr:rowOff>0</xdr:rowOff>
    </xdr:from>
    <xdr:to>
      <xdr:col>3</xdr:col>
      <xdr:colOff>66674</xdr:colOff>
      <xdr:row>4</xdr:row>
      <xdr:rowOff>28575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43223" y="390525"/>
          <a:ext cx="108585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581024</xdr:colOff>
      <xdr:row>1</xdr:row>
      <xdr:rowOff>190499</xdr:rowOff>
    </xdr:from>
    <xdr:to>
      <xdr:col>7</xdr:col>
      <xdr:colOff>411299</xdr:colOff>
      <xdr:row>4</xdr:row>
      <xdr:rowOff>47625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8782049" y="390524"/>
          <a:ext cx="1440000" cy="428626"/>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1</xdr:row>
      <xdr:rowOff>171449</xdr:rowOff>
    </xdr:from>
    <xdr:to>
      <xdr:col>2</xdr:col>
      <xdr:colOff>504825</xdr:colOff>
      <xdr:row>4</xdr:row>
      <xdr:rowOff>28575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00000000-0008-0000-0600-000006000000}"/>
            </a:ext>
          </a:extLst>
        </xdr:cNvPr>
        <xdr:cNvSpPr/>
      </xdr:nvSpPr>
      <xdr:spPr>
        <a:xfrm>
          <a:off x="381000" y="371474"/>
          <a:ext cx="1143000"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647699</xdr:colOff>
      <xdr:row>1</xdr:row>
      <xdr:rowOff>171450</xdr:rowOff>
    </xdr:from>
    <xdr:to>
      <xdr:col>2</xdr:col>
      <xdr:colOff>1771650</xdr:colOff>
      <xdr:row>4</xdr:row>
      <xdr:rowOff>19050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00000000-0008-0000-0600-000007000000}"/>
            </a:ext>
          </a:extLst>
        </xdr:cNvPr>
        <xdr:cNvSpPr/>
      </xdr:nvSpPr>
      <xdr:spPr>
        <a:xfrm>
          <a:off x="1666874" y="371475"/>
          <a:ext cx="1123951" cy="4191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1190623</xdr:colOff>
      <xdr:row>2</xdr:row>
      <xdr:rowOff>9524</xdr:rowOff>
    </xdr:from>
    <xdr:to>
      <xdr:col>6</xdr:col>
      <xdr:colOff>47625</xdr:colOff>
      <xdr:row>4</xdr:row>
      <xdr:rowOff>57150</xdr:rowOff>
    </xdr:to>
    <xdr:sp macro="" textlink="">
      <xdr:nvSpPr>
        <xdr:cNvPr id="8" name="Rectángulo: esquinas redondeadas 7">
          <a:hlinkClick xmlns:r="http://schemas.openxmlformats.org/officeDocument/2006/relationships" r:id="rId7"/>
          <a:extLst>
            <a:ext uri="{FF2B5EF4-FFF2-40B4-BE49-F238E27FC236}">
              <a16:creationId xmlns:a16="http://schemas.microsoft.com/office/drawing/2014/main" id="{FD53AD1F-883E-49FC-A3F1-5F4C1C08CFDE}"/>
            </a:ext>
          </a:extLst>
        </xdr:cNvPr>
        <xdr:cNvSpPr/>
      </xdr:nvSpPr>
      <xdr:spPr>
        <a:xfrm>
          <a:off x="6962773" y="400049"/>
          <a:ext cx="1285877"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179294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798734" y="200025"/>
          <a:ext cx="1443362" cy="40509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M17"/>
  <sheetViews>
    <sheetView showGridLines="0" workbookViewId="0">
      <selection activeCell="B3" sqref="B3:M3"/>
    </sheetView>
  </sheetViews>
  <sheetFormatPr baseColWidth="10" defaultRowHeight="14.5" x14ac:dyDescent="0.35"/>
  <sheetData>
    <row r="1" spans="2:13" ht="15" thickBot="1" x14ac:dyDescent="0.4"/>
    <row r="2" spans="2:13" x14ac:dyDescent="0.35">
      <c r="B2" s="2"/>
      <c r="C2" s="3"/>
      <c r="D2" s="3"/>
      <c r="E2" s="3"/>
      <c r="F2" s="3"/>
      <c r="G2" s="3"/>
      <c r="H2" s="3"/>
      <c r="I2" s="3"/>
      <c r="J2" s="3"/>
      <c r="K2" s="3"/>
      <c r="L2" s="3"/>
      <c r="M2" s="4"/>
    </row>
    <row r="3" spans="2:13" ht="23.5" x14ac:dyDescent="0.55000000000000004">
      <c r="B3" s="96" t="s">
        <v>180</v>
      </c>
      <c r="C3" s="97"/>
      <c r="D3" s="97"/>
      <c r="E3" s="97"/>
      <c r="F3" s="97"/>
      <c r="G3" s="97"/>
      <c r="H3" s="97"/>
      <c r="I3" s="97"/>
      <c r="J3" s="97"/>
      <c r="K3" s="97"/>
      <c r="L3" s="97"/>
      <c r="M3" s="98"/>
    </row>
    <row r="4" spans="2:13" ht="23.5" x14ac:dyDescent="0.55000000000000004">
      <c r="B4" s="96" t="s">
        <v>10</v>
      </c>
      <c r="C4" s="97"/>
      <c r="D4" s="97"/>
      <c r="E4" s="97"/>
      <c r="F4" s="97"/>
      <c r="G4" s="97"/>
      <c r="H4" s="97"/>
      <c r="I4" s="97"/>
      <c r="J4" s="97"/>
      <c r="K4" s="97"/>
      <c r="L4" s="97"/>
      <c r="M4" s="98"/>
    </row>
    <row r="5" spans="2:13" x14ac:dyDescent="0.35">
      <c r="B5" s="5"/>
      <c r="M5" s="6"/>
    </row>
    <row r="6" spans="2:13" x14ac:dyDescent="0.35">
      <c r="B6" s="5"/>
      <c r="C6" s="99" t="s">
        <v>80</v>
      </c>
      <c r="D6" s="99"/>
      <c r="E6" s="99"/>
      <c r="F6" s="99"/>
      <c r="G6" s="99"/>
      <c r="H6" s="99"/>
      <c r="I6" s="99"/>
      <c r="J6" s="99"/>
      <c r="K6" s="99"/>
      <c r="L6" s="99"/>
      <c r="M6" s="6"/>
    </row>
    <row r="7" spans="2:13" x14ac:dyDescent="0.35">
      <c r="B7" s="5"/>
      <c r="C7" s="99"/>
      <c r="D7" s="99"/>
      <c r="E7" s="99"/>
      <c r="F7" s="99"/>
      <c r="G7" s="99"/>
      <c r="H7" s="99"/>
      <c r="I7" s="99"/>
      <c r="J7" s="99"/>
      <c r="K7" s="99"/>
      <c r="L7" s="99"/>
      <c r="M7" s="6"/>
    </row>
    <row r="8" spans="2:13" x14ac:dyDescent="0.35">
      <c r="B8" s="5"/>
      <c r="M8" s="6"/>
    </row>
    <row r="9" spans="2:13" x14ac:dyDescent="0.35">
      <c r="B9" s="5"/>
      <c r="M9" s="6"/>
    </row>
    <row r="10" spans="2:13" x14ac:dyDescent="0.35">
      <c r="B10" s="5"/>
      <c r="M10" s="6"/>
    </row>
    <row r="11" spans="2:13" x14ac:dyDescent="0.35">
      <c r="B11" s="5"/>
      <c r="M11" s="6"/>
    </row>
    <row r="12" spans="2:13" x14ac:dyDescent="0.35">
      <c r="B12" s="5"/>
      <c r="M12" s="6"/>
    </row>
    <row r="13" spans="2:13" x14ac:dyDescent="0.35">
      <c r="B13" s="5"/>
      <c r="M13" s="6"/>
    </row>
    <row r="14" spans="2:13" x14ac:dyDescent="0.35">
      <c r="B14" s="5"/>
      <c r="M14" s="6"/>
    </row>
    <row r="15" spans="2:13" x14ac:dyDescent="0.35">
      <c r="B15" s="5"/>
      <c r="M15" s="6"/>
    </row>
    <row r="16" spans="2:13" x14ac:dyDescent="0.35">
      <c r="B16" s="5"/>
      <c r="M16" s="6"/>
    </row>
    <row r="17" spans="2:13" ht="15" thickBot="1" x14ac:dyDescent="0.4">
      <c r="B17" s="7"/>
      <c r="C17" s="8"/>
      <c r="D17" s="8"/>
      <c r="E17" s="8"/>
      <c r="F17" s="8"/>
      <c r="G17" s="8"/>
      <c r="H17" s="8"/>
      <c r="I17" s="8"/>
      <c r="J17" s="8"/>
      <c r="K17" s="8"/>
      <c r="L17" s="8"/>
      <c r="M17" s="9"/>
    </row>
  </sheetData>
  <sheetProtection algorithmName="SHA-512" hashValue="tJwQ39DMHNfW7F1wxuz5VJgYGNMX905WNyLxrsED0tQCpIzmD854t8UZmSnCVa4GfsclYWXX2WK7L0MtLGEaxw==" saltValue="Ct8HOl156P2q/z5tHw8qLQ==" spinCount="100000" sheet="1" objects="1" scenarios="1"/>
  <mergeCells count="3">
    <mergeCell ref="B3:M3"/>
    <mergeCell ref="B4:M4"/>
    <mergeCell ref="C6:L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5"/>
  <sheetViews>
    <sheetView topLeftCell="A403" workbookViewId="0">
      <selection activeCell="A19" sqref="A19"/>
    </sheetView>
  </sheetViews>
  <sheetFormatPr baseColWidth="10" defaultRowHeight="14.5" x14ac:dyDescent="0.35"/>
  <cols>
    <col min="1" max="1" width="125" customWidth="1"/>
  </cols>
  <sheetData>
    <row r="1" spans="1:1" x14ac:dyDescent="0.35">
      <c r="A1" s="46" t="s">
        <v>150</v>
      </c>
    </row>
    <row r="2" spans="1:1" x14ac:dyDescent="0.35">
      <c r="A2" s="35" t="s">
        <v>211</v>
      </c>
    </row>
    <row r="3" spans="1:1" x14ac:dyDescent="0.35">
      <c r="A3" s="35" t="s">
        <v>212</v>
      </c>
    </row>
    <row r="4" spans="1:1" x14ac:dyDescent="0.35">
      <c r="A4" s="35" t="s">
        <v>213</v>
      </c>
    </row>
    <row r="5" spans="1:1" x14ac:dyDescent="0.35">
      <c r="A5" s="35" t="s">
        <v>214</v>
      </c>
    </row>
    <row r="6" spans="1:1" x14ac:dyDescent="0.35">
      <c r="A6" s="35" t="s">
        <v>215</v>
      </c>
    </row>
    <row r="7" spans="1:1" x14ac:dyDescent="0.35">
      <c r="A7" s="35" t="s">
        <v>216</v>
      </c>
    </row>
    <row r="8" spans="1:1" x14ac:dyDescent="0.35">
      <c r="A8" s="35" t="s">
        <v>217</v>
      </c>
    </row>
    <row r="9" spans="1:1" x14ac:dyDescent="0.35">
      <c r="A9" s="35" t="s">
        <v>218</v>
      </c>
    </row>
    <row r="10" spans="1:1" x14ac:dyDescent="0.35">
      <c r="A10" s="35" t="s">
        <v>219</v>
      </c>
    </row>
    <row r="11" spans="1:1" x14ac:dyDescent="0.35">
      <c r="A11" s="35" t="s">
        <v>220</v>
      </c>
    </row>
    <row r="12" spans="1:1" x14ac:dyDescent="0.35">
      <c r="A12" s="35" t="s">
        <v>221</v>
      </c>
    </row>
    <row r="13" spans="1:1" x14ac:dyDescent="0.35">
      <c r="A13" s="35" t="s">
        <v>222</v>
      </c>
    </row>
    <row r="14" spans="1:1" x14ac:dyDescent="0.35">
      <c r="A14" s="35" t="s">
        <v>223</v>
      </c>
    </row>
    <row r="15" spans="1:1" x14ac:dyDescent="0.35">
      <c r="A15" s="35" t="s">
        <v>224</v>
      </c>
    </row>
    <row r="16" spans="1:1" x14ac:dyDescent="0.35">
      <c r="A16" s="35" t="s">
        <v>225</v>
      </c>
    </row>
    <row r="17" spans="1:1" x14ac:dyDescent="0.35">
      <c r="A17" s="35" t="s">
        <v>226</v>
      </c>
    </row>
    <row r="18" spans="1:1" x14ac:dyDescent="0.35">
      <c r="A18" s="35" t="s">
        <v>227</v>
      </c>
    </row>
    <row r="19" spans="1:1" x14ac:dyDescent="0.35">
      <c r="A19" s="35" t="s">
        <v>228</v>
      </c>
    </row>
    <row r="20" spans="1:1" x14ac:dyDescent="0.35">
      <c r="A20" s="35" t="s">
        <v>229</v>
      </c>
    </row>
    <row r="21" spans="1:1" x14ac:dyDescent="0.35">
      <c r="A21" s="35" t="s">
        <v>230</v>
      </c>
    </row>
    <row r="22" spans="1:1" x14ac:dyDescent="0.35">
      <c r="A22" s="35" t="s">
        <v>231</v>
      </c>
    </row>
    <row r="23" spans="1:1" x14ac:dyDescent="0.35">
      <c r="A23" s="35" t="s">
        <v>232</v>
      </c>
    </row>
    <row r="24" spans="1:1" x14ac:dyDescent="0.35">
      <c r="A24" s="35" t="s">
        <v>233</v>
      </c>
    </row>
    <row r="25" spans="1:1" x14ac:dyDescent="0.35">
      <c r="A25" s="35" t="s">
        <v>234</v>
      </c>
    </row>
    <row r="26" spans="1:1" x14ac:dyDescent="0.35">
      <c r="A26" s="35" t="s">
        <v>235</v>
      </c>
    </row>
    <row r="27" spans="1:1" x14ac:dyDescent="0.35">
      <c r="A27" s="35" t="s">
        <v>236</v>
      </c>
    </row>
    <row r="28" spans="1:1" x14ac:dyDescent="0.35">
      <c r="A28" s="35" t="s">
        <v>237</v>
      </c>
    </row>
    <row r="29" spans="1:1" x14ac:dyDescent="0.35">
      <c r="A29" s="35" t="s">
        <v>238</v>
      </c>
    </row>
    <row r="30" spans="1:1" x14ac:dyDescent="0.35">
      <c r="A30" s="35" t="s">
        <v>239</v>
      </c>
    </row>
    <row r="31" spans="1:1" x14ac:dyDescent="0.35">
      <c r="A31" s="35" t="s">
        <v>240</v>
      </c>
    </row>
    <row r="32" spans="1:1" x14ac:dyDescent="0.35">
      <c r="A32" s="35" t="s">
        <v>241</v>
      </c>
    </row>
    <row r="33" spans="1:1" x14ac:dyDescent="0.35">
      <c r="A33" s="35" t="s">
        <v>242</v>
      </c>
    </row>
    <row r="34" spans="1:1" x14ac:dyDescent="0.35">
      <c r="A34" s="35" t="s">
        <v>243</v>
      </c>
    </row>
    <row r="35" spans="1:1" x14ac:dyDescent="0.35">
      <c r="A35" s="35" t="s">
        <v>244</v>
      </c>
    </row>
    <row r="36" spans="1:1" x14ac:dyDescent="0.35">
      <c r="A36" s="35" t="s">
        <v>245</v>
      </c>
    </row>
    <row r="37" spans="1:1" x14ac:dyDescent="0.35">
      <c r="A37" s="35" t="s">
        <v>246</v>
      </c>
    </row>
    <row r="38" spans="1:1" x14ac:dyDescent="0.35">
      <c r="A38" s="35" t="s">
        <v>247</v>
      </c>
    </row>
    <row r="39" spans="1:1" x14ac:dyDescent="0.35">
      <c r="A39" s="35" t="s">
        <v>248</v>
      </c>
    </row>
    <row r="40" spans="1:1" x14ac:dyDescent="0.35">
      <c r="A40" s="35" t="s">
        <v>249</v>
      </c>
    </row>
    <row r="41" spans="1:1" x14ac:dyDescent="0.35">
      <c r="A41" s="35" t="s">
        <v>250</v>
      </c>
    </row>
    <row r="42" spans="1:1" x14ac:dyDescent="0.35">
      <c r="A42" s="35" t="s">
        <v>251</v>
      </c>
    </row>
    <row r="43" spans="1:1" x14ac:dyDescent="0.35">
      <c r="A43" s="35" t="s">
        <v>252</v>
      </c>
    </row>
    <row r="44" spans="1:1" x14ac:dyDescent="0.35">
      <c r="A44" s="35" t="s">
        <v>253</v>
      </c>
    </row>
    <row r="45" spans="1:1" x14ac:dyDescent="0.35">
      <c r="A45" s="35" t="s">
        <v>254</v>
      </c>
    </row>
    <row r="46" spans="1:1" x14ac:dyDescent="0.35">
      <c r="A46" s="35" t="s">
        <v>255</v>
      </c>
    </row>
    <row r="47" spans="1:1" x14ac:dyDescent="0.35">
      <c r="A47" s="35" t="s">
        <v>256</v>
      </c>
    </row>
    <row r="48" spans="1:1" x14ac:dyDescent="0.35">
      <c r="A48" s="35" t="s">
        <v>257</v>
      </c>
    </row>
    <row r="49" spans="1:1" x14ac:dyDescent="0.35">
      <c r="A49" s="35" t="s">
        <v>258</v>
      </c>
    </row>
    <row r="50" spans="1:1" x14ac:dyDescent="0.35">
      <c r="A50" s="35" t="s">
        <v>259</v>
      </c>
    </row>
    <row r="51" spans="1:1" x14ac:dyDescent="0.35">
      <c r="A51" s="35" t="s">
        <v>260</v>
      </c>
    </row>
    <row r="52" spans="1:1" x14ac:dyDescent="0.35">
      <c r="A52" s="35" t="s">
        <v>261</v>
      </c>
    </row>
    <row r="53" spans="1:1" x14ac:dyDescent="0.35">
      <c r="A53" s="35" t="s">
        <v>262</v>
      </c>
    </row>
    <row r="54" spans="1:1" x14ac:dyDescent="0.35">
      <c r="A54" s="35" t="s">
        <v>263</v>
      </c>
    </row>
    <row r="55" spans="1:1" x14ac:dyDescent="0.35">
      <c r="A55" s="35" t="s">
        <v>264</v>
      </c>
    </row>
    <row r="56" spans="1:1" x14ac:dyDescent="0.35">
      <c r="A56" s="35" t="s">
        <v>265</v>
      </c>
    </row>
    <row r="57" spans="1:1" x14ac:dyDescent="0.35">
      <c r="A57" s="35" t="s">
        <v>266</v>
      </c>
    </row>
    <row r="58" spans="1:1" x14ac:dyDescent="0.35">
      <c r="A58" s="35" t="s">
        <v>267</v>
      </c>
    </row>
    <row r="59" spans="1:1" x14ac:dyDescent="0.35">
      <c r="A59" s="35" t="s">
        <v>268</v>
      </c>
    </row>
    <row r="60" spans="1:1" x14ac:dyDescent="0.35">
      <c r="A60" s="35" t="s">
        <v>269</v>
      </c>
    </row>
    <row r="61" spans="1:1" x14ac:dyDescent="0.35">
      <c r="A61" s="35" t="s">
        <v>270</v>
      </c>
    </row>
    <row r="62" spans="1:1" x14ac:dyDescent="0.35">
      <c r="A62" s="35" t="s">
        <v>271</v>
      </c>
    </row>
    <row r="63" spans="1:1" x14ac:dyDescent="0.35">
      <c r="A63" s="35" t="s">
        <v>272</v>
      </c>
    </row>
    <row r="64" spans="1:1" x14ac:dyDescent="0.35">
      <c r="A64" s="35" t="s">
        <v>273</v>
      </c>
    </row>
    <row r="65" spans="1:1" x14ac:dyDescent="0.35">
      <c r="A65" s="35" t="s">
        <v>274</v>
      </c>
    </row>
    <row r="66" spans="1:1" x14ac:dyDescent="0.35">
      <c r="A66" s="35" t="s">
        <v>275</v>
      </c>
    </row>
    <row r="67" spans="1:1" x14ac:dyDescent="0.35">
      <c r="A67" s="35" t="s">
        <v>276</v>
      </c>
    </row>
    <row r="68" spans="1:1" x14ac:dyDescent="0.35">
      <c r="A68" s="35" t="s">
        <v>277</v>
      </c>
    </row>
    <row r="69" spans="1:1" x14ac:dyDescent="0.35">
      <c r="A69" s="35" t="s">
        <v>278</v>
      </c>
    </row>
    <row r="70" spans="1:1" x14ac:dyDescent="0.35">
      <c r="A70" s="35" t="s">
        <v>279</v>
      </c>
    </row>
    <row r="71" spans="1:1" x14ac:dyDescent="0.35">
      <c r="A71" s="35" t="s">
        <v>280</v>
      </c>
    </row>
    <row r="72" spans="1:1" x14ac:dyDescent="0.35">
      <c r="A72" s="35" t="s">
        <v>281</v>
      </c>
    </row>
    <row r="73" spans="1:1" x14ac:dyDescent="0.35">
      <c r="A73" s="35" t="s">
        <v>282</v>
      </c>
    </row>
    <row r="74" spans="1:1" x14ac:dyDescent="0.35">
      <c r="A74" s="35" t="s">
        <v>283</v>
      </c>
    </row>
    <row r="75" spans="1:1" x14ac:dyDescent="0.35">
      <c r="A75" s="35" t="s">
        <v>284</v>
      </c>
    </row>
    <row r="76" spans="1:1" x14ac:dyDescent="0.35">
      <c r="A76" s="35" t="s">
        <v>285</v>
      </c>
    </row>
    <row r="77" spans="1:1" x14ac:dyDescent="0.35">
      <c r="A77" s="35" t="s">
        <v>286</v>
      </c>
    </row>
    <row r="78" spans="1:1" x14ac:dyDescent="0.35">
      <c r="A78" s="35" t="s">
        <v>287</v>
      </c>
    </row>
    <row r="79" spans="1:1" x14ac:dyDescent="0.35">
      <c r="A79" s="35" t="s">
        <v>288</v>
      </c>
    </row>
    <row r="80" spans="1:1" x14ac:dyDescent="0.35">
      <c r="A80" s="35" t="s">
        <v>289</v>
      </c>
    </row>
    <row r="81" spans="1:1" x14ac:dyDescent="0.35">
      <c r="A81" s="35" t="s">
        <v>290</v>
      </c>
    </row>
    <row r="82" spans="1:1" x14ac:dyDescent="0.35">
      <c r="A82" s="35" t="s">
        <v>291</v>
      </c>
    </row>
    <row r="83" spans="1:1" x14ac:dyDescent="0.35">
      <c r="A83" s="35" t="s">
        <v>292</v>
      </c>
    </row>
    <row r="84" spans="1:1" x14ac:dyDescent="0.35">
      <c r="A84" s="35" t="s">
        <v>293</v>
      </c>
    </row>
    <row r="85" spans="1:1" x14ac:dyDescent="0.35">
      <c r="A85" s="35" t="s">
        <v>294</v>
      </c>
    </row>
    <row r="86" spans="1:1" x14ac:dyDescent="0.35">
      <c r="A86" s="35" t="s">
        <v>295</v>
      </c>
    </row>
    <row r="87" spans="1:1" x14ac:dyDescent="0.35">
      <c r="A87" s="35" t="s">
        <v>296</v>
      </c>
    </row>
    <row r="88" spans="1:1" x14ac:dyDescent="0.35">
      <c r="A88" s="35" t="s">
        <v>297</v>
      </c>
    </row>
    <row r="89" spans="1:1" x14ac:dyDescent="0.35">
      <c r="A89" s="35" t="s">
        <v>298</v>
      </c>
    </row>
    <row r="90" spans="1:1" x14ac:dyDescent="0.35">
      <c r="A90" s="35" t="s">
        <v>299</v>
      </c>
    </row>
    <row r="91" spans="1:1" x14ac:dyDescent="0.35">
      <c r="A91" s="35" t="s">
        <v>300</v>
      </c>
    </row>
    <row r="92" spans="1:1" x14ac:dyDescent="0.35">
      <c r="A92" s="35" t="s">
        <v>301</v>
      </c>
    </row>
    <row r="93" spans="1:1" x14ac:dyDescent="0.35">
      <c r="A93" s="35" t="s">
        <v>302</v>
      </c>
    </row>
    <row r="94" spans="1:1" x14ac:dyDescent="0.35">
      <c r="A94" s="35" t="s">
        <v>303</v>
      </c>
    </row>
    <row r="95" spans="1:1" x14ac:dyDescent="0.35">
      <c r="A95" s="35" t="s">
        <v>304</v>
      </c>
    </row>
    <row r="96" spans="1:1" x14ac:dyDescent="0.35">
      <c r="A96" s="35" t="s">
        <v>305</v>
      </c>
    </row>
    <row r="97" spans="1:1" x14ac:dyDescent="0.35">
      <c r="A97" s="35" t="s">
        <v>306</v>
      </c>
    </row>
    <row r="98" spans="1:1" x14ac:dyDescent="0.35">
      <c r="A98" s="35" t="s">
        <v>307</v>
      </c>
    </row>
    <row r="99" spans="1:1" x14ac:dyDescent="0.35">
      <c r="A99" s="35" t="s">
        <v>308</v>
      </c>
    </row>
    <row r="100" spans="1:1" x14ac:dyDescent="0.35">
      <c r="A100" s="35" t="s">
        <v>309</v>
      </c>
    </row>
    <row r="101" spans="1:1" x14ac:dyDescent="0.35">
      <c r="A101" s="35" t="s">
        <v>310</v>
      </c>
    </row>
    <row r="102" spans="1:1" x14ac:dyDescent="0.35">
      <c r="A102" s="35" t="s">
        <v>311</v>
      </c>
    </row>
    <row r="103" spans="1:1" x14ac:dyDescent="0.35">
      <c r="A103" s="35" t="s">
        <v>312</v>
      </c>
    </row>
    <row r="104" spans="1:1" x14ac:dyDescent="0.35">
      <c r="A104" s="35" t="s">
        <v>313</v>
      </c>
    </row>
    <row r="105" spans="1:1" x14ac:dyDescent="0.35">
      <c r="A105" s="35" t="s">
        <v>314</v>
      </c>
    </row>
    <row r="106" spans="1:1" x14ac:dyDescent="0.35">
      <c r="A106" s="35" t="s">
        <v>315</v>
      </c>
    </row>
    <row r="107" spans="1:1" x14ac:dyDescent="0.35">
      <c r="A107" s="35" t="s">
        <v>316</v>
      </c>
    </row>
    <row r="108" spans="1:1" x14ac:dyDescent="0.35">
      <c r="A108" s="35" t="s">
        <v>317</v>
      </c>
    </row>
    <row r="109" spans="1:1" x14ac:dyDescent="0.35">
      <c r="A109" s="35" t="s">
        <v>318</v>
      </c>
    </row>
    <row r="110" spans="1:1" x14ac:dyDescent="0.35">
      <c r="A110" s="35" t="s">
        <v>319</v>
      </c>
    </row>
    <row r="111" spans="1:1" x14ac:dyDescent="0.35">
      <c r="A111" s="35" t="s">
        <v>320</v>
      </c>
    </row>
    <row r="112" spans="1:1" x14ac:dyDescent="0.35">
      <c r="A112" s="35" t="s">
        <v>321</v>
      </c>
    </row>
    <row r="113" spans="1:1" x14ac:dyDescent="0.35">
      <c r="A113" s="35" t="s">
        <v>322</v>
      </c>
    </row>
    <row r="114" spans="1:1" x14ac:dyDescent="0.35">
      <c r="A114" s="35" t="s">
        <v>323</v>
      </c>
    </row>
    <row r="115" spans="1:1" x14ac:dyDescent="0.35">
      <c r="A115" s="35" t="s">
        <v>324</v>
      </c>
    </row>
    <row r="116" spans="1:1" x14ac:dyDescent="0.35">
      <c r="A116" s="35" t="s">
        <v>325</v>
      </c>
    </row>
    <row r="117" spans="1:1" x14ac:dyDescent="0.35">
      <c r="A117" s="35" t="s">
        <v>326</v>
      </c>
    </row>
    <row r="118" spans="1:1" x14ac:dyDescent="0.35">
      <c r="A118" s="35" t="s">
        <v>327</v>
      </c>
    </row>
    <row r="119" spans="1:1" x14ac:dyDescent="0.35">
      <c r="A119" s="35" t="s">
        <v>328</v>
      </c>
    </row>
    <row r="120" spans="1:1" x14ac:dyDescent="0.35">
      <c r="A120" s="35" t="s">
        <v>329</v>
      </c>
    </row>
    <row r="121" spans="1:1" x14ac:dyDescent="0.35">
      <c r="A121" s="35" t="s">
        <v>330</v>
      </c>
    </row>
    <row r="122" spans="1:1" x14ac:dyDescent="0.35">
      <c r="A122" s="35" t="s">
        <v>331</v>
      </c>
    </row>
    <row r="123" spans="1:1" x14ac:dyDescent="0.35">
      <c r="A123" s="35" t="s">
        <v>332</v>
      </c>
    </row>
    <row r="124" spans="1:1" x14ac:dyDescent="0.35">
      <c r="A124" s="35" t="s">
        <v>333</v>
      </c>
    </row>
    <row r="125" spans="1:1" x14ac:dyDescent="0.35">
      <c r="A125" s="35" t="s">
        <v>334</v>
      </c>
    </row>
    <row r="126" spans="1:1" x14ac:dyDescent="0.35">
      <c r="A126" s="35" t="s">
        <v>335</v>
      </c>
    </row>
    <row r="127" spans="1:1" x14ac:dyDescent="0.35">
      <c r="A127" s="35" t="s">
        <v>336</v>
      </c>
    </row>
    <row r="128" spans="1:1" x14ac:dyDescent="0.35">
      <c r="A128" s="35" t="s">
        <v>337</v>
      </c>
    </row>
    <row r="129" spans="1:1" x14ac:dyDescent="0.35">
      <c r="A129" s="35" t="s">
        <v>338</v>
      </c>
    </row>
    <row r="130" spans="1:1" x14ac:dyDescent="0.35">
      <c r="A130" s="35" t="s">
        <v>339</v>
      </c>
    </row>
    <row r="131" spans="1:1" x14ac:dyDescent="0.35">
      <c r="A131" s="35" t="s">
        <v>340</v>
      </c>
    </row>
    <row r="132" spans="1:1" x14ac:dyDescent="0.35">
      <c r="A132" s="35" t="s">
        <v>341</v>
      </c>
    </row>
    <row r="133" spans="1:1" x14ac:dyDescent="0.35">
      <c r="A133" s="35" t="s">
        <v>342</v>
      </c>
    </row>
    <row r="134" spans="1:1" x14ac:dyDescent="0.35">
      <c r="A134" s="35" t="s">
        <v>343</v>
      </c>
    </row>
    <row r="135" spans="1:1" x14ac:dyDescent="0.35">
      <c r="A135" s="35" t="s">
        <v>344</v>
      </c>
    </row>
    <row r="136" spans="1:1" x14ac:dyDescent="0.35">
      <c r="A136" s="35" t="s">
        <v>345</v>
      </c>
    </row>
    <row r="137" spans="1:1" x14ac:dyDescent="0.35">
      <c r="A137" s="35" t="s">
        <v>346</v>
      </c>
    </row>
    <row r="138" spans="1:1" x14ac:dyDescent="0.35">
      <c r="A138" s="35" t="s">
        <v>347</v>
      </c>
    </row>
    <row r="139" spans="1:1" x14ac:dyDescent="0.35">
      <c r="A139" s="35" t="s">
        <v>348</v>
      </c>
    </row>
    <row r="140" spans="1:1" x14ac:dyDescent="0.35">
      <c r="A140" s="35" t="s">
        <v>349</v>
      </c>
    </row>
    <row r="141" spans="1:1" x14ac:dyDescent="0.35">
      <c r="A141" s="35" t="s">
        <v>350</v>
      </c>
    </row>
    <row r="142" spans="1:1" x14ac:dyDescent="0.35">
      <c r="A142" s="35" t="s">
        <v>351</v>
      </c>
    </row>
    <row r="143" spans="1:1" x14ac:dyDescent="0.35">
      <c r="A143" s="35" t="s">
        <v>352</v>
      </c>
    </row>
    <row r="144" spans="1:1" x14ac:dyDescent="0.35">
      <c r="A144" s="35" t="s">
        <v>353</v>
      </c>
    </row>
    <row r="145" spans="1:1" x14ac:dyDescent="0.35">
      <c r="A145" s="35" t="s">
        <v>354</v>
      </c>
    </row>
    <row r="146" spans="1:1" x14ac:dyDescent="0.35">
      <c r="A146" s="35" t="s">
        <v>355</v>
      </c>
    </row>
    <row r="147" spans="1:1" x14ac:dyDescent="0.35">
      <c r="A147" s="35" t="s">
        <v>356</v>
      </c>
    </row>
    <row r="148" spans="1:1" x14ac:dyDescent="0.35">
      <c r="A148" s="35" t="s">
        <v>357</v>
      </c>
    </row>
    <row r="149" spans="1:1" x14ac:dyDescent="0.35">
      <c r="A149" s="35" t="s">
        <v>358</v>
      </c>
    </row>
    <row r="150" spans="1:1" x14ac:dyDescent="0.35">
      <c r="A150" s="35" t="s">
        <v>359</v>
      </c>
    </row>
    <row r="151" spans="1:1" x14ac:dyDescent="0.35">
      <c r="A151" s="35" t="s">
        <v>360</v>
      </c>
    </row>
    <row r="152" spans="1:1" x14ac:dyDescent="0.35">
      <c r="A152" s="35" t="s">
        <v>361</v>
      </c>
    </row>
    <row r="153" spans="1:1" x14ac:dyDescent="0.35">
      <c r="A153" s="35" t="s">
        <v>362</v>
      </c>
    </row>
    <row r="154" spans="1:1" x14ac:dyDescent="0.35">
      <c r="A154" s="35" t="s">
        <v>363</v>
      </c>
    </row>
    <row r="155" spans="1:1" x14ac:dyDescent="0.35">
      <c r="A155" s="35" t="s">
        <v>364</v>
      </c>
    </row>
    <row r="156" spans="1:1" x14ac:dyDescent="0.35">
      <c r="A156" s="35" t="s">
        <v>365</v>
      </c>
    </row>
    <row r="157" spans="1:1" x14ac:dyDescent="0.35">
      <c r="A157" s="35" t="s">
        <v>366</v>
      </c>
    </row>
    <row r="158" spans="1:1" x14ac:dyDescent="0.35">
      <c r="A158" s="35" t="s">
        <v>367</v>
      </c>
    </row>
    <row r="159" spans="1:1" x14ac:dyDescent="0.35">
      <c r="A159" s="35" t="s">
        <v>368</v>
      </c>
    </row>
    <row r="160" spans="1:1" x14ac:dyDescent="0.35">
      <c r="A160" s="35" t="s">
        <v>369</v>
      </c>
    </row>
    <row r="161" spans="1:1" x14ac:dyDescent="0.35">
      <c r="A161" s="35" t="s">
        <v>370</v>
      </c>
    </row>
    <row r="162" spans="1:1" x14ac:dyDescent="0.35">
      <c r="A162" s="35" t="s">
        <v>371</v>
      </c>
    </row>
    <row r="163" spans="1:1" x14ac:dyDescent="0.35">
      <c r="A163" s="35" t="s">
        <v>372</v>
      </c>
    </row>
    <row r="164" spans="1:1" x14ac:dyDescent="0.35">
      <c r="A164" s="35" t="s">
        <v>373</v>
      </c>
    </row>
    <row r="165" spans="1:1" x14ac:dyDescent="0.35">
      <c r="A165" s="35" t="s">
        <v>374</v>
      </c>
    </row>
    <row r="166" spans="1:1" x14ac:dyDescent="0.35">
      <c r="A166" s="35" t="s">
        <v>375</v>
      </c>
    </row>
    <row r="167" spans="1:1" x14ac:dyDescent="0.35">
      <c r="A167" s="35" t="s">
        <v>376</v>
      </c>
    </row>
    <row r="168" spans="1:1" x14ac:dyDescent="0.35">
      <c r="A168" s="35" t="s">
        <v>377</v>
      </c>
    </row>
    <row r="169" spans="1:1" x14ac:dyDescent="0.35">
      <c r="A169" s="35" t="s">
        <v>378</v>
      </c>
    </row>
    <row r="170" spans="1:1" x14ac:dyDescent="0.35">
      <c r="A170" s="35" t="s">
        <v>379</v>
      </c>
    </row>
    <row r="171" spans="1:1" x14ac:dyDescent="0.35">
      <c r="A171" s="35" t="s">
        <v>380</v>
      </c>
    </row>
    <row r="172" spans="1:1" x14ac:dyDescent="0.35">
      <c r="A172" s="35" t="s">
        <v>381</v>
      </c>
    </row>
    <row r="173" spans="1:1" x14ac:dyDescent="0.35">
      <c r="A173" s="35" t="s">
        <v>382</v>
      </c>
    </row>
    <row r="174" spans="1:1" x14ac:dyDescent="0.35">
      <c r="A174" s="35" t="s">
        <v>383</v>
      </c>
    </row>
    <row r="175" spans="1:1" x14ac:dyDescent="0.35">
      <c r="A175" s="35" t="s">
        <v>384</v>
      </c>
    </row>
    <row r="176" spans="1:1" x14ac:dyDescent="0.35">
      <c r="A176" s="35" t="s">
        <v>385</v>
      </c>
    </row>
    <row r="177" spans="1:1" x14ac:dyDescent="0.35">
      <c r="A177" s="35" t="s">
        <v>386</v>
      </c>
    </row>
    <row r="178" spans="1:1" x14ac:dyDescent="0.35">
      <c r="A178" s="35" t="s">
        <v>387</v>
      </c>
    </row>
    <row r="179" spans="1:1" x14ac:dyDescent="0.35">
      <c r="A179" s="35" t="s">
        <v>388</v>
      </c>
    </row>
    <row r="180" spans="1:1" x14ac:dyDescent="0.35">
      <c r="A180" s="35" t="s">
        <v>389</v>
      </c>
    </row>
    <row r="181" spans="1:1" x14ac:dyDescent="0.35">
      <c r="A181" s="35" t="s">
        <v>390</v>
      </c>
    </row>
    <row r="182" spans="1:1" x14ac:dyDescent="0.35">
      <c r="A182" s="35" t="s">
        <v>391</v>
      </c>
    </row>
    <row r="183" spans="1:1" x14ac:dyDescent="0.35">
      <c r="A183" s="35" t="s">
        <v>392</v>
      </c>
    </row>
    <row r="184" spans="1:1" x14ac:dyDescent="0.35">
      <c r="A184" s="35" t="s">
        <v>393</v>
      </c>
    </row>
    <row r="185" spans="1:1" x14ac:dyDescent="0.35">
      <c r="A185" s="35" t="s">
        <v>394</v>
      </c>
    </row>
    <row r="186" spans="1:1" x14ac:dyDescent="0.35">
      <c r="A186" s="35" t="s">
        <v>395</v>
      </c>
    </row>
    <row r="187" spans="1:1" x14ac:dyDescent="0.35">
      <c r="A187" s="35" t="s">
        <v>396</v>
      </c>
    </row>
    <row r="188" spans="1:1" x14ac:dyDescent="0.35">
      <c r="A188" s="35" t="s">
        <v>397</v>
      </c>
    </row>
    <row r="189" spans="1:1" x14ac:dyDescent="0.35">
      <c r="A189" s="35" t="s">
        <v>398</v>
      </c>
    </row>
    <row r="190" spans="1:1" x14ac:dyDescent="0.35">
      <c r="A190" s="35" t="s">
        <v>399</v>
      </c>
    </row>
    <row r="191" spans="1:1" x14ac:dyDescent="0.35">
      <c r="A191" s="35" t="s">
        <v>400</v>
      </c>
    </row>
    <row r="192" spans="1:1" x14ac:dyDescent="0.35">
      <c r="A192" s="35" t="s">
        <v>401</v>
      </c>
    </row>
    <row r="193" spans="1:1" x14ac:dyDescent="0.35">
      <c r="A193" s="35" t="s">
        <v>402</v>
      </c>
    </row>
    <row r="194" spans="1:1" x14ac:dyDescent="0.35">
      <c r="A194" s="35" t="s">
        <v>403</v>
      </c>
    </row>
    <row r="195" spans="1:1" x14ac:dyDescent="0.35">
      <c r="A195" s="35" t="s">
        <v>404</v>
      </c>
    </row>
    <row r="196" spans="1:1" x14ac:dyDescent="0.35">
      <c r="A196" s="35" t="s">
        <v>405</v>
      </c>
    </row>
    <row r="197" spans="1:1" x14ac:dyDescent="0.35">
      <c r="A197" s="35" t="s">
        <v>406</v>
      </c>
    </row>
    <row r="198" spans="1:1" x14ac:dyDescent="0.35">
      <c r="A198" s="35" t="s">
        <v>407</v>
      </c>
    </row>
    <row r="199" spans="1:1" x14ac:dyDescent="0.35">
      <c r="A199" s="35" t="s">
        <v>408</v>
      </c>
    </row>
    <row r="200" spans="1:1" x14ac:dyDescent="0.35">
      <c r="A200" s="35" t="s">
        <v>409</v>
      </c>
    </row>
    <row r="201" spans="1:1" x14ac:dyDescent="0.35">
      <c r="A201" s="35" t="s">
        <v>410</v>
      </c>
    </row>
    <row r="202" spans="1:1" x14ac:dyDescent="0.35">
      <c r="A202" s="35" t="s">
        <v>411</v>
      </c>
    </row>
    <row r="203" spans="1:1" x14ac:dyDescent="0.35">
      <c r="A203" s="35" t="s">
        <v>412</v>
      </c>
    </row>
    <row r="204" spans="1:1" x14ac:dyDescent="0.35">
      <c r="A204" s="35" t="s">
        <v>413</v>
      </c>
    </row>
    <row r="205" spans="1:1" x14ac:dyDescent="0.35">
      <c r="A205" s="35" t="s">
        <v>414</v>
      </c>
    </row>
    <row r="206" spans="1:1" x14ac:dyDescent="0.35">
      <c r="A206" s="35" t="s">
        <v>415</v>
      </c>
    </row>
    <row r="207" spans="1:1" x14ac:dyDescent="0.35">
      <c r="A207" s="35" t="s">
        <v>416</v>
      </c>
    </row>
    <row r="208" spans="1:1" x14ac:dyDescent="0.35">
      <c r="A208" s="35" t="s">
        <v>417</v>
      </c>
    </row>
    <row r="209" spans="1:1" x14ac:dyDescent="0.35">
      <c r="A209" s="35" t="s">
        <v>418</v>
      </c>
    </row>
    <row r="210" spans="1:1" x14ac:dyDescent="0.35">
      <c r="A210" s="35" t="s">
        <v>419</v>
      </c>
    </row>
    <row r="211" spans="1:1" x14ac:dyDescent="0.35">
      <c r="A211" s="35" t="s">
        <v>420</v>
      </c>
    </row>
    <row r="212" spans="1:1" x14ac:dyDescent="0.35">
      <c r="A212" s="35" t="s">
        <v>421</v>
      </c>
    </row>
    <row r="213" spans="1:1" x14ac:dyDescent="0.35">
      <c r="A213" s="35" t="s">
        <v>422</v>
      </c>
    </row>
    <row r="214" spans="1:1" x14ac:dyDescent="0.35">
      <c r="A214" s="35" t="s">
        <v>423</v>
      </c>
    </row>
    <row r="215" spans="1:1" x14ac:dyDescent="0.35">
      <c r="A215" s="35" t="s">
        <v>424</v>
      </c>
    </row>
    <row r="216" spans="1:1" x14ac:dyDescent="0.35">
      <c r="A216" s="35" t="s">
        <v>425</v>
      </c>
    </row>
    <row r="217" spans="1:1" x14ac:dyDescent="0.35">
      <c r="A217" s="35" t="s">
        <v>426</v>
      </c>
    </row>
    <row r="218" spans="1:1" x14ac:dyDescent="0.35">
      <c r="A218" s="35" t="s">
        <v>427</v>
      </c>
    </row>
    <row r="219" spans="1:1" x14ac:dyDescent="0.35">
      <c r="A219" s="35" t="s">
        <v>428</v>
      </c>
    </row>
    <row r="220" spans="1:1" x14ac:dyDescent="0.35">
      <c r="A220" s="35" t="s">
        <v>429</v>
      </c>
    </row>
    <row r="221" spans="1:1" x14ac:dyDescent="0.35">
      <c r="A221" s="35" t="s">
        <v>430</v>
      </c>
    </row>
    <row r="222" spans="1:1" x14ac:dyDescent="0.35">
      <c r="A222" s="35" t="s">
        <v>431</v>
      </c>
    </row>
    <row r="223" spans="1:1" x14ac:dyDescent="0.35">
      <c r="A223" s="35" t="s">
        <v>432</v>
      </c>
    </row>
    <row r="224" spans="1:1" x14ac:dyDescent="0.35">
      <c r="A224" s="35" t="s">
        <v>433</v>
      </c>
    </row>
    <row r="225" spans="1:1" x14ac:dyDescent="0.35">
      <c r="A225" s="35" t="s">
        <v>434</v>
      </c>
    </row>
    <row r="226" spans="1:1" x14ac:dyDescent="0.35">
      <c r="A226" s="35" t="s">
        <v>435</v>
      </c>
    </row>
    <row r="227" spans="1:1" x14ac:dyDescent="0.35">
      <c r="A227" s="35" t="s">
        <v>436</v>
      </c>
    </row>
    <row r="228" spans="1:1" x14ac:dyDescent="0.35">
      <c r="A228" s="35" t="s">
        <v>437</v>
      </c>
    </row>
    <row r="229" spans="1:1" x14ac:dyDescent="0.35">
      <c r="A229" s="35" t="s">
        <v>438</v>
      </c>
    </row>
    <row r="230" spans="1:1" x14ac:dyDescent="0.35">
      <c r="A230" s="35" t="s">
        <v>439</v>
      </c>
    </row>
    <row r="231" spans="1:1" x14ac:dyDescent="0.35">
      <c r="A231" s="35" t="s">
        <v>440</v>
      </c>
    </row>
    <row r="232" spans="1:1" x14ac:dyDescent="0.35">
      <c r="A232" s="35" t="s">
        <v>441</v>
      </c>
    </row>
    <row r="233" spans="1:1" x14ac:dyDescent="0.35">
      <c r="A233" s="35" t="s">
        <v>442</v>
      </c>
    </row>
    <row r="234" spans="1:1" x14ac:dyDescent="0.35">
      <c r="A234" s="35" t="s">
        <v>443</v>
      </c>
    </row>
    <row r="235" spans="1:1" x14ac:dyDescent="0.35">
      <c r="A235" s="35" t="s">
        <v>444</v>
      </c>
    </row>
    <row r="236" spans="1:1" x14ac:dyDescent="0.35">
      <c r="A236" s="35" t="s">
        <v>445</v>
      </c>
    </row>
    <row r="237" spans="1:1" x14ac:dyDescent="0.35">
      <c r="A237" s="35" t="s">
        <v>446</v>
      </c>
    </row>
    <row r="238" spans="1:1" x14ac:dyDescent="0.35">
      <c r="A238" s="35" t="s">
        <v>447</v>
      </c>
    </row>
    <row r="239" spans="1:1" x14ac:dyDescent="0.35">
      <c r="A239" s="35" t="s">
        <v>448</v>
      </c>
    </row>
    <row r="240" spans="1:1" x14ac:dyDescent="0.35">
      <c r="A240" s="35" t="s">
        <v>449</v>
      </c>
    </row>
    <row r="241" spans="1:1" x14ac:dyDescent="0.35">
      <c r="A241" s="35" t="s">
        <v>450</v>
      </c>
    </row>
    <row r="242" spans="1:1" x14ac:dyDescent="0.35">
      <c r="A242" s="35" t="s">
        <v>451</v>
      </c>
    </row>
    <row r="243" spans="1:1" x14ac:dyDescent="0.35">
      <c r="A243" s="35" t="s">
        <v>452</v>
      </c>
    </row>
    <row r="244" spans="1:1" x14ac:dyDescent="0.35">
      <c r="A244" s="35" t="s">
        <v>453</v>
      </c>
    </row>
    <row r="245" spans="1:1" x14ac:dyDescent="0.35">
      <c r="A245" s="35" t="s">
        <v>454</v>
      </c>
    </row>
    <row r="246" spans="1:1" x14ac:dyDescent="0.35">
      <c r="A246" s="35" t="s">
        <v>455</v>
      </c>
    </row>
    <row r="247" spans="1:1" x14ac:dyDescent="0.35">
      <c r="A247" s="35" t="s">
        <v>456</v>
      </c>
    </row>
    <row r="248" spans="1:1" x14ac:dyDescent="0.35">
      <c r="A248" s="35" t="s">
        <v>457</v>
      </c>
    </row>
    <row r="249" spans="1:1" x14ac:dyDescent="0.35">
      <c r="A249" s="35" t="s">
        <v>458</v>
      </c>
    </row>
    <row r="250" spans="1:1" x14ac:dyDescent="0.35">
      <c r="A250" s="35" t="s">
        <v>459</v>
      </c>
    </row>
    <row r="251" spans="1:1" x14ac:dyDescent="0.35">
      <c r="A251" s="35" t="s">
        <v>460</v>
      </c>
    </row>
    <row r="252" spans="1:1" x14ac:dyDescent="0.35">
      <c r="A252" s="35" t="s">
        <v>461</v>
      </c>
    </row>
    <row r="253" spans="1:1" x14ac:dyDescent="0.35">
      <c r="A253" s="35" t="s">
        <v>462</v>
      </c>
    </row>
    <row r="254" spans="1:1" x14ac:dyDescent="0.35">
      <c r="A254" s="35" t="s">
        <v>463</v>
      </c>
    </row>
    <row r="255" spans="1:1" x14ac:dyDescent="0.35">
      <c r="A255" s="35" t="s">
        <v>464</v>
      </c>
    </row>
    <row r="256" spans="1:1" x14ac:dyDescent="0.35">
      <c r="A256" s="35" t="s">
        <v>465</v>
      </c>
    </row>
    <row r="257" spans="1:1" x14ac:dyDescent="0.35">
      <c r="A257" s="35" t="s">
        <v>466</v>
      </c>
    </row>
    <row r="258" spans="1:1" x14ac:dyDescent="0.35">
      <c r="A258" s="35" t="s">
        <v>467</v>
      </c>
    </row>
    <row r="259" spans="1:1" x14ac:dyDescent="0.35">
      <c r="A259" s="35" t="s">
        <v>468</v>
      </c>
    </row>
    <row r="260" spans="1:1" x14ac:dyDescent="0.35">
      <c r="A260" s="35" t="s">
        <v>469</v>
      </c>
    </row>
    <row r="261" spans="1:1" x14ac:dyDescent="0.35">
      <c r="A261" s="35" t="s">
        <v>470</v>
      </c>
    </row>
    <row r="262" spans="1:1" x14ac:dyDescent="0.35">
      <c r="A262" s="35" t="s">
        <v>471</v>
      </c>
    </row>
    <row r="263" spans="1:1" x14ac:dyDescent="0.35">
      <c r="A263" s="35" t="s">
        <v>472</v>
      </c>
    </row>
    <row r="264" spans="1:1" x14ac:dyDescent="0.35">
      <c r="A264" s="35" t="s">
        <v>473</v>
      </c>
    </row>
    <row r="265" spans="1:1" x14ac:dyDescent="0.35">
      <c r="A265" s="35" t="s">
        <v>474</v>
      </c>
    </row>
    <row r="266" spans="1:1" x14ac:dyDescent="0.35">
      <c r="A266" s="35" t="s">
        <v>475</v>
      </c>
    </row>
    <row r="267" spans="1:1" x14ac:dyDescent="0.35">
      <c r="A267" s="35" t="s">
        <v>476</v>
      </c>
    </row>
    <row r="268" spans="1:1" x14ac:dyDescent="0.35">
      <c r="A268" s="35" t="s">
        <v>477</v>
      </c>
    </row>
    <row r="269" spans="1:1" x14ac:dyDescent="0.35">
      <c r="A269" s="35" t="s">
        <v>478</v>
      </c>
    </row>
    <row r="270" spans="1:1" x14ac:dyDescent="0.35">
      <c r="A270" s="35" t="s">
        <v>479</v>
      </c>
    </row>
    <row r="271" spans="1:1" x14ac:dyDescent="0.35">
      <c r="A271" s="35" t="s">
        <v>480</v>
      </c>
    </row>
    <row r="272" spans="1:1" x14ac:dyDescent="0.35">
      <c r="A272" s="35" t="s">
        <v>481</v>
      </c>
    </row>
    <row r="273" spans="1:1" x14ac:dyDescent="0.35">
      <c r="A273" s="35" t="s">
        <v>482</v>
      </c>
    </row>
    <row r="274" spans="1:1" x14ac:dyDescent="0.35">
      <c r="A274" s="35" t="s">
        <v>483</v>
      </c>
    </row>
    <row r="275" spans="1:1" x14ac:dyDescent="0.35">
      <c r="A275" s="35" t="s">
        <v>484</v>
      </c>
    </row>
    <row r="276" spans="1:1" x14ac:dyDescent="0.35">
      <c r="A276" s="35" t="s">
        <v>485</v>
      </c>
    </row>
    <row r="277" spans="1:1" x14ac:dyDescent="0.35">
      <c r="A277" s="35" t="s">
        <v>486</v>
      </c>
    </row>
    <row r="278" spans="1:1" x14ac:dyDescent="0.35">
      <c r="A278" s="35" t="s">
        <v>487</v>
      </c>
    </row>
    <row r="279" spans="1:1" x14ac:dyDescent="0.35">
      <c r="A279" s="35" t="s">
        <v>488</v>
      </c>
    </row>
    <row r="280" spans="1:1" x14ac:dyDescent="0.35">
      <c r="A280" s="35" t="s">
        <v>489</v>
      </c>
    </row>
    <row r="281" spans="1:1" x14ac:dyDescent="0.35">
      <c r="A281" s="35" t="s">
        <v>490</v>
      </c>
    </row>
    <row r="282" spans="1:1" x14ac:dyDescent="0.35">
      <c r="A282" s="35" t="s">
        <v>491</v>
      </c>
    </row>
    <row r="283" spans="1:1" x14ac:dyDescent="0.35">
      <c r="A283" s="35" t="s">
        <v>492</v>
      </c>
    </row>
    <row r="284" spans="1:1" x14ac:dyDescent="0.35">
      <c r="A284" s="35" t="s">
        <v>493</v>
      </c>
    </row>
    <row r="285" spans="1:1" x14ac:dyDescent="0.35">
      <c r="A285" s="35" t="s">
        <v>494</v>
      </c>
    </row>
    <row r="286" spans="1:1" x14ac:dyDescent="0.35">
      <c r="A286" s="35" t="s">
        <v>495</v>
      </c>
    </row>
    <row r="287" spans="1:1" x14ac:dyDescent="0.35">
      <c r="A287" s="35" t="s">
        <v>496</v>
      </c>
    </row>
    <row r="288" spans="1:1" x14ac:dyDescent="0.35">
      <c r="A288" s="35" t="s">
        <v>497</v>
      </c>
    </row>
    <row r="289" spans="1:1" x14ac:dyDescent="0.35">
      <c r="A289" s="35" t="s">
        <v>498</v>
      </c>
    </row>
    <row r="290" spans="1:1" x14ac:dyDescent="0.35">
      <c r="A290" s="35" t="s">
        <v>499</v>
      </c>
    </row>
    <row r="291" spans="1:1" x14ac:dyDescent="0.35">
      <c r="A291" s="35" t="s">
        <v>500</v>
      </c>
    </row>
    <row r="292" spans="1:1" x14ac:dyDescent="0.35">
      <c r="A292" s="35" t="s">
        <v>501</v>
      </c>
    </row>
    <row r="293" spans="1:1" x14ac:dyDescent="0.35">
      <c r="A293" s="35" t="s">
        <v>502</v>
      </c>
    </row>
    <row r="294" spans="1:1" x14ac:dyDescent="0.35">
      <c r="A294" s="35" t="s">
        <v>503</v>
      </c>
    </row>
    <row r="295" spans="1:1" x14ac:dyDescent="0.35">
      <c r="A295" s="35" t="s">
        <v>504</v>
      </c>
    </row>
    <row r="296" spans="1:1" x14ac:dyDescent="0.35">
      <c r="A296" s="35" t="s">
        <v>505</v>
      </c>
    </row>
    <row r="297" spans="1:1" x14ac:dyDescent="0.35">
      <c r="A297" s="35" t="s">
        <v>506</v>
      </c>
    </row>
    <row r="298" spans="1:1" x14ac:dyDescent="0.35">
      <c r="A298" s="35" t="s">
        <v>507</v>
      </c>
    </row>
    <row r="299" spans="1:1" x14ac:dyDescent="0.35">
      <c r="A299" s="35" t="s">
        <v>508</v>
      </c>
    </row>
    <row r="300" spans="1:1" x14ac:dyDescent="0.35">
      <c r="A300" s="35" t="s">
        <v>509</v>
      </c>
    </row>
    <row r="301" spans="1:1" x14ac:dyDescent="0.35">
      <c r="A301" s="35" t="s">
        <v>510</v>
      </c>
    </row>
    <row r="302" spans="1:1" x14ac:dyDescent="0.35">
      <c r="A302" s="35" t="s">
        <v>511</v>
      </c>
    </row>
    <row r="303" spans="1:1" x14ac:dyDescent="0.35">
      <c r="A303" s="35" t="s">
        <v>512</v>
      </c>
    </row>
    <row r="304" spans="1:1" x14ac:dyDescent="0.35">
      <c r="A304" s="35" t="s">
        <v>513</v>
      </c>
    </row>
    <row r="305" spans="1:1" x14ac:dyDescent="0.35">
      <c r="A305" s="35" t="s">
        <v>514</v>
      </c>
    </row>
    <row r="306" spans="1:1" x14ac:dyDescent="0.35">
      <c r="A306" s="35" t="s">
        <v>515</v>
      </c>
    </row>
    <row r="307" spans="1:1" x14ac:dyDescent="0.35">
      <c r="A307" s="35" t="s">
        <v>516</v>
      </c>
    </row>
    <row r="308" spans="1:1" x14ac:dyDescent="0.35">
      <c r="A308" s="35" t="s">
        <v>517</v>
      </c>
    </row>
    <row r="309" spans="1:1" x14ac:dyDescent="0.35">
      <c r="A309" s="35" t="s">
        <v>518</v>
      </c>
    </row>
    <row r="310" spans="1:1" x14ac:dyDescent="0.35">
      <c r="A310" s="35" t="s">
        <v>519</v>
      </c>
    </row>
    <row r="311" spans="1:1" x14ac:dyDescent="0.35">
      <c r="A311" s="35" t="s">
        <v>520</v>
      </c>
    </row>
    <row r="312" spans="1:1" x14ac:dyDescent="0.35">
      <c r="A312" s="35" t="s">
        <v>521</v>
      </c>
    </row>
    <row r="313" spans="1:1" x14ac:dyDescent="0.35">
      <c r="A313" s="35" t="s">
        <v>522</v>
      </c>
    </row>
    <row r="314" spans="1:1" x14ac:dyDescent="0.35">
      <c r="A314" s="35" t="s">
        <v>523</v>
      </c>
    </row>
    <row r="315" spans="1:1" x14ac:dyDescent="0.35">
      <c r="A315" s="35" t="s">
        <v>524</v>
      </c>
    </row>
    <row r="316" spans="1:1" x14ac:dyDescent="0.35">
      <c r="A316" s="35" t="s">
        <v>525</v>
      </c>
    </row>
    <row r="317" spans="1:1" x14ac:dyDescent="0.35">
      <c r="A317" s="35" t="s">
        <v>526</v>
      </c>
    </row>
    <row r="318" spans="1:1" x14ac:dyDescent="0.35">
      <c r="A318" s="35" t="s">
        <v>527</v>
      </c>
    </row>
    <row r="319" spans="1:1" x14ac:dyDescent="0.35">
      <c r="A319" s="35" t="s">
        <v>528</v>
      </c>
    </row>
    <row r="320" spans="1:1" x14ac:dyDescent="0.35">
      <c r="A320" s="35" t="s">
        <v>529</v>
      </c>
    </row>
    <row r="321" spans="1:1" x14ac:dyDescent="0.35">
      <c r="A321" s="35" t="s">
        <v>530</v>
      </c>
    </row>
    <row r="322" spans="1:1" x14ac:dyDescent="0.35">
      <c r="A322" s="35" t="s">
        <v>531</v>
      </c>
    </row>
    <row r="323" spans="1:1" x14ac:dyDescent="0.35">
      <c r="A323" s="35" t="s">
        <v>532</v>
      </c>
    </row>
    <row r="324" spans="1:1" x14ac:dyDescent="0.35">
      <c r="A324" s="35" t="s">
        <v>533</v>
      </c>
    </row>
    <row r="325" spans="1:1" x14ac:dyDescent="0.35">
      <c r="A325" s="35" t="s">
        <v>534</v>
      </c>
    </row>
    <row r="326" spans="1:1" x14ac:dyDescent="0.35">
      <c r="A326" s="35" t="s">
        <v>535</v>
      </c>
    </row>
    <row r="327" spans="1:1" x14ac:dyDescent="0.35">
      <c r="A327" s="35" t="s">
        <v>536</v>
      </c>
    </row>
    <row r="328" spans="1:1" x14ac:dyDescent="0.35">
      <c r="A328" s="35" t="s">
        <v>537</v>
      </c>
    </row>
    <row r="329" spans="1:1" x14ac:dyDescent="0.35">
      <c r="A329" s="35" t="s">
        <v>538</v>
      </c>
    </row>
    <row r="330" spans="1:1" x14ac:dyDescent="0.35">
      <c r="A330" s="35" t="s">
        <v>539</v>
      </c>
    </row>
    <row r="331" spans="1:1" x14ac:dyDescent="0.35">
      <c r="A331" s="35" t="s">
        <v>540</v>
      </c>
    </row>
    <row r="332" spans="1:1" x14ac:dyDescent="0.35">
      <c r="A332" s="35" t="s">
        <v>541</v>
      </c>
    </row>
    <row r="333" spans="1:1" x14ac:dyDescent="0.35">
      <c r="A333" s="35" t="s">
        <v>542</v>
      </c>
    </row>
    <row r="334" spans="1:1" x14ac:dyDescent="0.35">
      <c r="A334" s="35" t="s">
        <v>543</v>
      </c>
    </row>
    <row r="335" spans="1:1" x14ac:dyDescent="0.35">
      <c r="A335" s="35" t="s">
        <v>544</v>
      </c>
    </row>
    <row r="336" spans="1:1" x14ac:dyDescent="0.35">
      <c r="A336" s="35" t="s">
        <v>545</v>
      </c>
    </row>
    <row r="337" spans="1:1" x14ac:dyDescent="0.35">
      <c r="A337" s="35" t="s">
        <v>546</v>
      </c>
    </row>
    <row r="338" spans="1:1" x14ac:dyDescent="0.35">
      <c r="A338" s="35" t="s">
        <v>547</v>
      </c>
    </row>
    <row r="339" spans="1:1" x14ac:dyDescent="0.35">
      <c r="A339" s="35" t="s">
        <v>548</v>
      </c>
    </row>
    <row r="340" spans="1:1" x14ac:dyDescent="0.35">
      <c r="A340" s="35" t="s">
        <v>549</v>
      </c>
    </row>
    <row r="341" spans="1:1" x14ac:dyDescent="0.35">
      <c r="A341" s="35" t="s">
        <v>550</v>
      </c>
    </row>
    <row r="342" spans="1:1" x14ac:dyDescent="0.35">
      <c r="A342" s="35" t="s">
        <v>551</v>
      </c>
    </row>
    <row r="343" spans="1:1" x14ac:dyDescent="0.35">
      <c r="A343" s="35" t="s">
        <v>552</v>
      </c>
    </row>
    <row r="344" spans="1:1" x14ac:dyDescent="0.35">
      <c r="A344" s="35" t="s">
        <v>553</v>
      </c>
    </row>
    <row r="345" spans="1:1" x14ac:dyDescent="0.35">
      <c r="A345" s="35" t="s">
        <v>554</v>
      </c>
    </row>
    <row r="346" spans="1:1" x14ac:dyDescent="0.35">
      <c r="A346" s="35" t="s">
        <v>555</v>
      </c>
    </row>
    <row r="347" spans="1:1" x14ac:dyDescent="0.35">
      <c r="A347" s="35" t="s">
        <v>556</v>
      </c>
    </row>
    <row r="348" spans="1:1" x14ac:dyDescent="0.35">
      <c r="A348" s="35" t="s">
        <v>557</v>
      </c>
    </row>
    <row r="349" spans="1:1" x14ac:dyDescent="0.35">
      <c r="A349" s="35" t="s">
        <v>558</v>
      </c>
    </row>
    <row r="350" spans="1:1" x14ac:dyDescent="0.35">
      <c r="A350" s="35" t="s">
        <v>559</v>
      </c>
    </row>
    <row r="351" spans="1:1" x14ac:dyDescent="0.35">
      <c r="A351" s="35" t="s">
        <v>560</v>
      </c>
    </row>
    <row r="352" spans="1:1" x14ac:dyDescent="0.35">
      <c r="A352" s="35" t="s">
        <v>561</v>
      </c>
    </row>
    <row r="353" spans="1:1" x14ac:dyDescent="0.35">
      <c r="A353" s="35" t="s">
        <v>562</v>
      </c>
    </row>
    <row r="354" spans="1:1" x14ac:dyDescent="0.35">
      <c r="A354" s="35" t="s">
        <v>563</v>
      </c>
    </row>
    <row r="355" spans="1:1" x14ac:dyDescent="0.35">
      <c r="A355" s="35" t="s">
        <v>564</v>
      </c>
    </row>
    <row r="356" spans="1:1" x14ac:dyDescent="0.35">
      <c r="A356" s="35" t="s">
        <v>565</v>
      </c>
    </row>
    <row r="357" spans="1:1" x14ac:dyDescent="0.35">
      <c r="A357" s="35" t="s">
        <v>566</v>
      </c>
    </row>
    <row r="358" spans="1:1" x14ac:dyDescent="0.35">
      <c r="A358" s="35" t="s">
        <v>567</v>
      </c>
    </row>
    <row r="359" spans="1:1" x14ac:dyDescent="0.35">
      <c r="A359" s="35" t="s">
        <v>568</v>
      </c>
    </row>
    <row r="360" spans="1:1" x14ac:dyDescent="0.35">
      <c r="A360" s="35" t="s">
        <v>569</v>
      </c>
    </row>
    <row r="361" spans="1:1" x14ac:dyDescent="0.35">
      <c r="A361" s="35" t="s">
        <v>570</v>
      </c>
    </row>
    <row r="362" spans="1:1" x14ac:dyDescent="0.35">
      <c r="A362" s="35" t="s">
        <v>571</v>
      </c>
    </row>
    <row r="363" spans="1:1" x14ac:dyDescent="0.35">
      <c r="A363" s="35" t="s">
        <v>572</v>
      </c>
    </row>
    <row r="364" spans="1:1" x14ac:dyDescent="0.35">
      <c r="A364" s="35" t="s">
        <v>573</v>
      </c>
    </row>
    <row r="365" spans="1:1" x14ac:dyDescent="0.35">
      <c r="A365" s="35" t="s">
        <v>574</v>
      </c>
    </row>
    <row r="366" spans="1:1" x14ac:dyDescent="0.35">
      <c r="A366" s="35" t="s">
        <v>575</v>
      </c>
    </row>
    <row r="367" spans="1:1" x14ac:dyDescent="0.35">
      <c r="A367" s="35" t="s">
        <v>576</v>
      </c>
    </row>
    <row r="368" spans="1:1" x14ac:dyDescent="0.35">
      <c r="A368" s="35" t="s">
        <v>577</v>
      </c>
    </row>
    <row r="369" spans="1:1" x14ac:dyDescent="0.35">
      <c r="A369" s="35" t="s">
        <v>578</v>
      </c>
    </row>
    <row r="370" spans="1:1" x14ac:dyDescent="0.35">
      <c r="A370" s="35" t="s">
        <v>579</v>
      </c>
    </row>
    <row r="371" spans="1:1" x14ac:dyDescent="0.35">
      <c r="A371" s="35" t="s">
        <v>580</v>
      </c>
    </row>
    <row r="372" spans="1:1" x14ac:dyDescent="0.35">
      <c r="A372" s="35" t="s">
        <v>581</v>
      </c>
    </row>
    <row r="373" spans="1:1" x14ac:dyDescent="0.35">
      <c r="A373" s="35" t="s">
        <v>582</v>
      </c>
    </row>
    <row r="374" spans="1:1" x14ac:dyDescent="0.35">
      <c r="A374" s="35" t="s">
        <v>583</v>
      </c>
    </row>
    <row r="375" spans="1:1" x14ac:dyDescent="0.35">
      <c r="A375" s="35" t="s">
        <v>584</v>
      </c>
    </row>
    <row r="376" spans="1:1" x14ac:dyDescent="0.35">
      <c r="A376" s="35" t="s">
        <v>585</v>
      </c>
    </row>
    <row r="377" spans="1:1" x14ac:dyDescent="0.35">
      <c r="A377" s="35" t="s">
        <v>586</v>
      </c>
    </row>
    <row r="378" spans="1:1" x14ac:dyDescent="0.35">
      <c r="A378" s="35" t="s">
        <v>587</v>
      </c>
    </row>
    <row r="379" spans="1:1" x14ac:dyDescent="0.35">
      <c r="A379" s="35" t="s">
        <v>588</v>
      </c>
    </row>
    <row r="380" spans="1:1" x14ac:dyDescent="0.35">
      <c r="A380" s="35" t="s">
        <v>589</v>
      </c>
    </row>
    <row r="381" spans="1:1" x14ac:dyDescent="0.35">
      <c r="A381" s="35" t="s">
        <v>590</v>
      </c>
    </row>
    <row r="382" spans="1:1" x14ac:dyDescent="0.35">
      <c r="A382" s="35" t="s">
        <v>591</v>
      </c>
    </row>
    <row r="383" spans="1:1" x14ac:dyDescent="0.35">
      <c r="A383" s="35" t="s">
        <v>592</v>
      </c>
    </row>
    <row r="384" spans="1:1" x14ac:dyDescent="0.35">
      <c r="A384" s="35" t="s">
        <v>593</v>
      </c>
    </row>
    <row r="385" spans="1:1" x14ac:dyDescent="0.35">
      <c r="A385" s="35" t="s">
        <v>594</v>
      </c>
    </row>
    <row r="386" spans="1:1" x14ac:dyDescent="0.35">
      <c r="A386" s="35" t="s">
        <v>595</v>
      </c>
    </row>
    <row r="387" spans="1:1" x14ac:dyDescent="0.35">
      <c r="A387" s="35" t="s">
        <v>596</v>
      </c>
    </row>
    <row r="388" spans="1:1" x14ac:dyDescent="0.35">
      <c r="A388" s="35" t="s">
        <v>597</v>
      </c>
    </row>
    <row r="389" spans="1:1" x14ac:dyDescent="0.35">
      <c r="A389" s="35" t="s">
        <v>598</v>
      </c>
    </row>
    <row r="390" spans="1:1" x14ac:dyDescent="0.35">
      <c r="A390" s="35" t="s">
        <v>599</v>
      </c>
    </row>
    <row r="391" spans="1:1" x14ac:dyDescent="0.35">
      <c r="A391" s="35" t="s">
        <v>600</v>
      </c>
    </row>
    <row r="392" spans="1:1" x14ac:dyDescent="0.35">
      <c r="A392" s="35" t="s">
        <v>601</v>
      </c>
    </row>
    <row r="393" spans="1:1" x14ac:dyDescent="0.35">
      <c r="A393" s="35" t="s">
        <v>602</v>
      </c>
    </row>
    <row r="394" spans="1:1" x14ac:dyDescent="0.35">
      <c r="A394" s="35" t="s">
        <v>603</v>
      </c>
    </row>
    <row r="395" spans="1:1" x14ac:dyDescent="0.35">
      <c r="A395" s="35" t="s">
        <v>604</v>
      </c>
    </row>
    <row r="396" spans="1:1" x14ac:dyDescent="0.35">
      <c r="A396" s="35" t="s">
        <v>605</v>
      </c>
    </row>
    <row r="397" spans="1:1" x14ac:dyDescent="0.35">
      <c r="A397" s="35" t="s">
        <v>606</v>
      </c>
    </row>
    <row r="398" spans="1:1" x14ac:dyDescent="0.35">
      <c r="A398" s="35" t="s">
        <v>607</v>
      </c>
    </row>
    <row r="399" spans="1:1" x14ac:dyDescent="0.35">
      <c r="A399" s="35" t="s">
        <v>608</v>
      </c>
    </row>
    <row r="400" spans="1:1" x14ac:dyDescent="0.35">
      <c r="A400" s="35" t="s">
        <v>609</v>
      </c>
    </row>
    <row r="401" spans="1:1" x14ac:dyDescent="0.35">
      <c r="A401" s="35" t="s">
        <v>610</v>
      </c>
    </row>
    <row r="402" spans="1:1" x14ac:dyDescent="0.35">
      <c r="A402" s="35" t="s">
        <v>611</v>
      </c>
    </row>
    <row r="403" spans="1:1" x14ac:dyDescent="0.35">
      <c r="A403" s="35" t="s">
        <v>612</v>
      </c>
    </row>
    <row r="404" spans="1:1" x14ac:dyDescent="0.35">
      <c r="A404" s="35" t="s">
        <v>613</v>
      </c>
    </row>
    <row r="405" spans="1:1" x14ac:dyDescent="0.35">
      <c r="A405" s="35" t="s">
        <v>614</v>
      </c>
    </row>
    <row r="406" spans="1:1" x14ac:dyDescent="0.35">
      <c r="A406" s="35" t="s">
        <v>615</v>
      </c>
    </row>
    <row r="407" spans="1:1" x14ac:dyDescent="0.35">
      <c r="A407" s="35" t="s">
        <v>616</v>
      </c>
    </row>
    <row r="408" spans="1:1" x14ac:dyDescent="0.35">
      <c r="A408" s="35" t="s">
        <v>617</v>
      </c>
    </row>
    <row r="409" spans="1:1" x14ac:dyDescent="0.35">
      <c r="A409" s="35" t="s">
        <v>618</v>
      </c>
    </row>
    <row r="410" spans="1:1" x14ac:dyDescent="0.35">
      <c r="A410" s="35" t="s">
        <v>619</v>
      </c>
    </row>
    <row r="411" spans="1:1" x14ac:dyDescent="0.35">
      <c r="A411" s="35" t="s">
        <v>620</v>
      </c>
    </row>
    <row r="412" spans="1:1" x14ac:dyDescent="0.35">
      <c r="A412" s="35" t="s">
        <v>621</v>
      </c>
    </row>
    <row r="413" spans="1:1" x14ac:dyDescent="0.35">
      <c r="A413" s="35" t="s">
        <v>622</v>
      </c>
    </row>
    <row r="414" spans="1:1" x14ac:dyDescent="0.35">
      <c r="A414" s="35" t="s">
        <v>623</v>
      </c>
    </row>
    <row r="415" spans="1:1" x14ac:dyDescent="0.35">
      <c r="A415" s="35" t="s">
        <v>624</v>
      </c>
    </row>
    <row r="416" spans="1:1" x14ac:dyDescent="0.35">
      <c r="A416" s="35" t="s">
        <v>625</v>
      </c>
    </row>
    <row r="417" spans="1:1" x14ac:dyDescent="0.35">
      <c r="A417" s="35" t="s">
        <v>626</v>
      </c>
    </row>
    <row r="418" spans="1:1" x14ac:dyDescent="0.35">
      <c r="A418" s="35" t="s">
        <v>627</v>
      </c>
    </row>
    <row r="419" spans="1:1" x14ac:dyDescent="0.35">
      <c r="A419" s="35" t="s">
        <v>628</v>
      </c>
    </row>
    <row r="420" spans="1:1" x14ac:dyDescent="0.35">
      <c r="A420" s="35" t="s">
        <v>629</v>
      </c>
    </row>
    <row r="421" spans="1:1" x14ac:dyDescent="0.35">
      <c r="A421" s="35" t="s">
        <v>630</v>
      </c>
    </row>
    <row r="422" spans="1:1" x14ac:dyDescent="0.35">
      <c r="A422" s="35" t="s">
        <v>631</v>
      </c>
    </row>
    <row r="423" spans="1:1" x14ac:dyDescent="0.35">
      <c r="A423" s="35" t="s">
        <v>632</v>
      </c>
    </row>
    <row r="424" spans="1:1" x14ac:dyDescent="0.35">
      <c r="A424" s="35" t="s">
        <v>633</v>
      </c>
    </row>
    <row r="425" spans="1:1" x14ac:dyDescent="0.35">
      <c r="A425" s="35" t="s">
        <v>155</v>
      </c>
    </row>
  </sheetData>
  <sheetProtection algorithmName="SHA-512" hashValue="fISTTcIAm5wZ9ydrlObgMq4lrraGTJpGMYvrWpVkKKUQYCG0fudRfgaD/ndWuiCVEO4I2nbDmK5sUltSp6fP3w==" saltValue="JHpWkzLfnPWsl4+D5x8TGg==" spinCount="100000" sheet="1" objects="1" scenarios="1"/>
  <sortState xmlns:xlrd2="http://schemas.microsoft.com/office/spreadsheetml/2017/richdata2" ref="A2:A419">
    <sortCondition ref="A2:A4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CJ18"/>
  <sheetViews>
    <sheetView zoomScaleNormal="100" workbookViewId="0">
      <selection activeCell="B28" sqref="B28"/>
    </sheetView>
  </sheetViews>
  <sheetFormatPr baseColWidth="10" defaultColWidth="10.7265625" defaultRowHeight="14.5" x14ac:dyDescent="0.35"/>
  <cols>
    <col min="1" max="1" width="34.54296875" style="55" customWidth="1"/>
    <col min="2" max="2" width="29.54296875" style="55" customWidth="1"/>
    <col min="3" max="74" width="10.7265625" style="55"/>
    <col min="75" max="75" width="15.453125" style="55" customWidth="1"/>
    <col min="76" max="16384" width="10.7265625" style="55"/>
  </cols>
  <sheetData>
    <row r="2" spans="1:88" x14ac:dyDescent="0.35">
      <c r="A2" s="58" t="s">
        <v>35</v>
      </c>
      <c r="B2" s="58" t="s">
        <v>97</v>
      </c>
      <c r="C2" s="58" t="s">
        <v>20</v>
      </c>
      <c r="D2" s="58" t="s">
        <v>21</v>
      </c>
      <c r="E2" s="58" t="s">
        <v>25</v>
      </c>
      <c r="F2" s="58" t="s">
        <v>19</v>
      </c>
      <c r="G2" s="58" t="s">
        <v>89</v>
      </c>
      <c r="H2" s="58" t="s">
        <v>90</v>
      </c>
      <c r="I2" s="59" t="s">
        <v>98</v>
      </c>
      <c r="J2" s="59" t="s">
        <v>99</v>
      </c>
      <c r="K2" s="59" t="s">
        <v>100</v>
      </c>
      <c r="L2" s="59" t="s">
        <v>101</v>
      </c>
      <c r="M2" s="59" t="s">
        <v>102</v>
      </c>
      <c r="N2" s="59" t="s">
        <v>103</v>
      </c>
      <c r="O2" s="59" t="s">
        <v>104</v>
      </c>
      <c r="P2" s="58" t="s">
        <v>26</v>
      </c>
      <c r="Q2" s="58" t="s">
        <v>27</v>
      </c>
      <c r="R2" s="58" t="s">
        <v>28</v>
      </c>
      <c r="S2" s="58" t="s">
        <v>105</v>
      </c>
      <c r="T2" s="58" t="s">
        <v>106</v>
      </c>
      <c r="U2" s="58" t="s">
        <v>34</v>
      </c>
      <c r="V2" s="58" t="s">
        <v>107</v>
      </c>
      <c r="W2" s="58" t="s">
        <v>74</v>
      </c>
      <c r="X2" s="58" t="s">
        <v>75</v>
      </c>
      <c r="Y2" s="58" t="s">
        <v>76</v>
      </c>
      <c r="Z2" s="58" t="s">
        <v>77</v>
      </c>
      <c r="AA2" s="58" t="s">
        <v>78</v>
      </c>
      <c r="AB2" s="59" t="s">
        <v>108</v>
      </c>
      <c r="AC2" s="59" t="s">
        <v>109</v>
      </c>
      <c r="AD2" s="59" t="s">
        <v>110</v>
      </c>
      <c r="AE2" s="58" t="s">
        <v>32</v>
      </c>
      <c r="AF2" s="58" t="s">
        <v>57</v>
      </c>
      <c r="AG2" s="58" t="s">
        <v>58</v>
      </c>
      <c r="AH2" s="58" t="s">
        <v>33</v>
      </c>
      <c r="AI2" s="58" t="s">
        <v>111</v>
      </c>
      <c r="AJ2" s="58" t="s">
        <v>112</v>
      </c>
      <c r="AK2" s="58" t="s">
        <v>113</v>
      </c>
      <c r="AL2" s="58" t="s">
        <v>114</v>
      </c>
      <c r="AM2" s="58" t="s">
        <v>115</v>
      </c>
      <c r="AN2" s="58" t="s">
        <v>116</v>
      </c>
      <c r="AO2" s="58" t="s">
        <v>117</v>
      </c>
      <c r="AP2" s="58" t="s">
        <v>118</v>
      </c>
      <c r="AQ2" s="60" t="s">
        <v>50</v>
      </c>
      <c r="AR2" s="60" t="s">
        <v>51</v>
      </c>
      <c r="AS2" s="60" t="s">
        <v>47</v>
      </c>
      <c r="AT2" s="60" t="s">
        <v>48</v>
      </c>
      <c r="AU2" s="60" t="s">
        <v>49</v>
      </c>
      <c r="AV2" s="60" t="s">
        <v>52</v>
      </c>
      <c r="AW2" s="60" t="s">
        <v>64</v>
      </c>
      <c r="AX2" s="60" t="s">
        <v>54</v>
      </c>
      <c r="AY2" s="60" t="s">
        <v>55</v>
      </c>
      <c r="AZ2" s="60" t="s">
        <v>66</v>
      </c>
      <c r="BA2" s="60" t="s">
        <v>67</v>
      </c>
      <c r="BB2" s="61" t="s">
        <v>119</v>
      </c>
      <c r="BC2" s="61" t="s">
        <v>79</v>
      </c>
      <c r="BD2" s="62" t="s">
        <v>120</v>
      </c>
      <c r="BE2" s="62" t="s">
        <v>121</v>
      </c>
      <c r="BF2" s="62" t="s">
        <v>122</v>
      </c>
      <c r="BG2" s="62" t="s">
        <v>123</v>
      </c>
      <c r="BH2" s="62" t="s">
        <v>124</v>
      </c>
      <c r="BI2" s="62" t="s">
        <v>125</v>
      </c>
      <c r="BJ2" s="62" t="s">
        <v>126</v>
      </c>
      <c r="BK2" s="62" t="s">
        <v>127</v>
      </c>
      <c r="BL2" s="62" t="s">
        <v>128</v>
      </c>
      <c r="BM2" s="62" t="s">
        <v>129</v>
      </c>
      <c r="BN2" s="62" t="s">
        <v>130</v>
      </c>
      <c r="BO2" s="62" t="s">
        <v>131</v>
      </c>
      <c r="BP2" s="62" t="s">
        <v>157</v>
      </c>
      <c r="BQ2" s="62" t="s">
        <v>158</v>
      </c>
      <c r="BR2" s="62" t="s">
        <v>159</v>
      </c>
      <c r="BS2" s="62" t="s">
        <v>160</v>
      </c>
      <c r="BT2" s="62" t="s">
        <v>161</v>
      </c>
      <c r="BU2" s="62" t="s">
        <v>162</v>
      </c>
      <c r="BV2" s="62" t="s">
        <v>164</v>
      </c>
      <c r="BW2" s="62" t="s">
        <v>169</v>
      </c>
      <c r="BX2" s="62" t="s">
        <v>170</v>
      </c>
      <c r="BY2" s="62" t="s">
        <v>171</v>
      </c>
      <c r="BZ2" s="62" t="s">
        <v>172</v>
      </c>
      <c r="CA2" s="62"/>
      <c r="CB2" s="62"/>
      <c r="CC2" s="62"/>
      <c r="CD2" s="62"/>
      <c r="CE2" s="62"/>
      <c r="CF2" s="62"/>
      <c r="CG2" s="62"/>
      <c r="CH2" s="62"/>
      <c r="CI2" s="62"/>
      <c r="CJ2" s="62"/>
    </row>
    <row r="3" spans="1:88" x14ac:dyDescent="0.35">
      <c r="A3" s="55" t="str">
        <f>'Resumen General'!C5</f>
        <v>EMPRESA NACIONAL PROMOTORA DEL DESARROLLO TERRITORIAL</v>
      </c>
      <c r="B3" s="55" t="str">
        <f>'Resumen General'!C6</f>
        <v xml:space="preserve">MERCY ANGELICA MANCIPE LARA </v>
      </c>
      <c r="C3" s="55">
        <f>+ABOGADOS!D11</f>
        <v>46</v>
      </c>
      <c r="D3" s="55">
        <f>+ABOGADOS!D12</f>
        <v>47</v>
      </c>
      <c r="E3" s="55">
        <f>+ABOGADOS!D13</f>
        <v>46</v>
      </c>
      <c r="F3" s="55">
        <f>+ABOGADOS!D14</f>
        <v>0</v>
      </c>
      <c r="G3" s="55">
        <f>+ABOGADOS!D17</f>
        <v>0</v>
      </c>
      <c r="H3" s="55">
        <f>+ABOGADOS!D18</f>
        <v>0</v>
      </c>
      <c r="I3" s="55">
        <f>+ABOGADOS!H10</f>
        <v>10</v>
      </c>
      <c r="J3" s="55">
        <f>+ABOGADOS!H11</f>
        <v>10</v>
      </c>
      <c r="K3" s="55">
        <f>+ABOGADOS!H12</f>
        <v>10</v>
      </c>
      <c r="L3" s="55">
        <f>+ABOGADOS!H17</f>
        <v>10</v>
      </c>
      <c r="M3" s="55">
        <f>+ABOGADOS!H18</f>
        <v>0</v>
      </c>
      <c r="N3" s="55">
        <f>+ABOGADOS!H19</f>
        <v>0</v>
      </c>
      <c r="O3" s="55">
        <f>+ABOGADOS!H20</f>
        <v>0</v>
      </c>
      <c r="P3" s="55">
        <f>+JUDICIALES!D11</f>
        <v>1078</v>
      </c>
      <c r="Q3" s="55">
        <f>+JUDICIALES!D12</f>
        <v>1066</v>
      </c>
      <c r="R3" s="55">
        <f>+JUDICIALES!D13</f>
        <v>0</v>
      </c>
      <c r="S3" s="55">
        <f>+JUDICIALES!D16</f>
        <v>7</v>
      </c>
      <c r="T3" s="55">
        <f>+JUDICIALES!D17</f>
        <v>14</v>
      </c>
      <c r="U3" s="55">
        <f>+JUDICIALES!D21</f>
        <v>683</v>
      </c>
      <c r="V3" s="55">
        <f>+JUDICIALES!D22</f>
        <v>126</v>
      </c>
      <c r="W3" s="55">
        <f>JUDICIALES!D28</f>
        <v>10</v>
      </c>
      <c r="X3" s="55">
        <f>JUDICIALES!D29</f>
        <v>8</v>
      </c>
      <c r="Y3" s="55">
        <f>JUDICIALES!D30</f>
        <v>2</v>
      </c>
      <c r="Z3" s="55">
        <f>JUDICIALES!D31</f>
        <v>1</v>
      </c>
      <c r="AA3" s="55">
        <f>JUDICIALES!D32</f>
        <v>0</v>
      </c>
      <c r="AB3" s="55">
        <f>+JUDICIALES!G9</f>
        <v>8</v>
      </c>
      <c r="AC3" s="55">
        <f>+JUDICIALES!G10</f>
        <v>1</v>
      </c>
      <c r="AD3" s="55">
        <f>+JUDICIALES!G11</f>
        <v>1</v>
      </c>
      <c r="AE3" s="55">
        <f>+JUDICIALES!G15</f>
        <v>901</v>
      </c>
      <c r="AF3" s="55">
        <f>+JUDICIALES!G16</f>
        <v>651</v>
      </c>
      <c r="AG3" s="55">
        <f>+JUDICIALES!G17</f>
        <v>249</v>
      </c>
      <c r="AH3" s="55">
        <f>+JUDICIALES!G18</f>
        <v>1</v>
      </c>
      <c r="AI3" s="55">
        <f>+JUDICIALES!G21</f>
        <v>24</v>
      </c>
      <c r="AJ3" s="55">
        <f>+JUDICIALES!G22</f>
        <v>142</v>
      </c>
      <c r="AK3" s="55">
        <f>+JUDICIALES!G23</f>
        <v>34</v>
      </c>
      <c r="AL3" s="55">
        <f>+JUDICIALES!G24</f>
        <v>689</v>
      </c>
      <c r="AM3" s="55">
        <f>+JUDICIALES!H21</f>
        <v>0</v>
      </c>
      <c r="AN3" s="55">
        <f>+JUDICIALES!H22</f>
        <v>141</v>
      </c>
      <c r="AO3" s="55">
        <f>+JUDICIALES!H23</f>
        <v>34</v>
      </c>
      <c r="AP3" s="55">
        <f>+JUDICIALES!H24</f>
        <v>689</v>
      </c>
      <c r="AQ3" s="55">
        <f>+PREJUDICIALES!D10</f>
        <v>104</v>
      </c>
      <c r="AR3" s="55">
        <f>+PREJUDICIALES!D11</f>
        <v>103</v>
      </c>
      <c r="AS3" s="55">
        <f>+PREJUDICIALES!D12</f>
        <v>8</v>
      </c>
      <c r="AT3" s="55">
        <f>+PREJUDICIALES!D13</f>
        <v>5</v>
      </c>
      <c r="AU3" s="55">
        <f>+PREJUDICIALES!D14</f>
        <v>90</v>
      </c>
      <c r="AV3" s="55">
        <f>+PREJUDICIALES!D17</f>
        <v>0</v>
      </c>
      <c r="AW3" s="55">
        <f>+PREJUDICIALES!D18</f>
        <v>0</v>
      </c>
      <c r="AX3" s="55">
        <f>+PREJUDICIALES!G12</f>
        <v>20</v>
      </c>
      <c r="AY3" s="55">
        <f>+PREJUDICIALES!G13</f>
        <v>0</v>
      </c>
      <c r="AZ3" s="55">
        <f>+ARBITRAMENTOS!D9</f>
        <v>0</v>
      </c>
      <c r="BA3" s="55">
        <f>+ARBITRAMENTOS!D10</f>
        <v>0</v>
      </c>
      <c r="BB3" s="55">
        <f>ARBITRAMENTOS!G9</f>
        <v>21</v>
      </c>
      <c r="BC3" s="55">
        <f>ARBITRAMENTOS!G10</f>
        <v>21</v>
      </c>
      <c r="BD3" s="55" t="str">
        <f>+PAGOS!D9</f>
        <v>No</v>
      </c>
      <c r="BE3" s="55" t="str">
        <f>+PAGOS!D10</f>
        <v>No</v>
      </c>
      <c r="BF3" s="56">
        <f>USUARIOS!D9</f>
        <v>45519</v>
      </c>
      <c r="BG3" s="56">
        <f>ABOGADOS!D7</f>
        <v>45519</v>
      </c>
      <c r="BH3" s="56">
        <f>JUDICIALES!D8</f>
        <v>45519</v>
      </c>
      <c r="BI3" s="55" t="str">
        <f>+USUARIOS!C19</f>
        <v>N/A</v>
      </c>
      <c r="BJ3" s="55" t="str">
        <f>+ABOGADOS!C22</f>
        <v xml:space="preserve">Para los abogados Juan David marin Lopez, henry Noberto Sanabria Santos, enrique antonio Bruzon del Prado  y Andres Montengero Sarasti se debe actualiza información como, nombre de los estudios realizados, tipo de vinculacion, entre otras. 
</v>
      </c>
      <c r="BK3" s="55" t="str">
        <f>+JUDICIALES!F28</f>
        <v xml:space="preserve">Procesos Ekogui No. 2547201-Sin calificación, por que se encuentra en proceso de admision de la demanda.
La diferencia de los procesos mayores a 33.000 SMMLV (4) ACTIVOS  se genera por la Oficina Asesora Juridica toma como insumo de su resporte los del aplicativo de la plataforma y la Oficina Asesora de control interno toma como insumo los del archivo generado de los procesos Activos. 
La diferencia entre los procesos activos se debe a que en el periodo de envio de la informacion a control interno y la verificacion de este se han estado adelantando actualizaciones de procesos que se han cambiado su estado, se programara mesa de trabajo entre los grupo de trabajo con el fin de verificar cada uno de los datos e identificar los procesos. </v>
      </c>
      <c r="BL3" s="55" t="str">
        <f>+PREJUDICIALES!F17</f>
        <v xml:space="preserve">La oficina Asesora Juridica se encuentra realizando la depuracion de registros de procesos prejudiciales, con el fin de verificar la información registrada en el aplicativo para cerrar los procesos.
Se recomienda desde la oficina de control interno continuar con la revisión y depuracion de la información. </v>
      </c>
      <c r="BM3" s="55" t="str">
        <f>+ARBITRAMENTOS!C13</f>
        <v>N/A</v>
      </c>
      <c r="BN3" s="55" t="str">
        <f>+PAGOS!F8</f>
        <v>NO SE GESTIONA PAGOS SIIF MIN  HACIENDA</v>
      </c>
      <c r="BO3" s="55" t="str">
        <f>'Resumen General'!B26</f>
        <v>N/A</v>
      </c>
      <c r="BP3" s="55" t="str">
        <f>USUARIOS!C20</f>
        <v>No</v>
      </c>
      <c r="BQ3" s="55" t="str">
        <f>ABOGADOS!D26</f>
        <v>Si</v>
      </c>
      <c r="BR3" s="55" t="str">
        <f>JUDICIALES!H34</f>
        <v>Si</v>
      </c>
      <c r="BS3" s="55" t="str">
        <f>PREJUDICIALES!G23</f>
        <v>Si</v>
      </c>
      <c r="BT3" s="55" t="str">
        <f>ARBITRAMENTOS!D17</f>
        <v>No</v>
      </c>
      <c r="BU3" s="55" t="str">
        <f>PAGOS!G11</f>
        <v>N/A</v>
      </c>
      <c r="BV3" s="55" t="str">
        <f>'Resumen General'!C30</f>
        <v>No</v>
      </c>
      <c r="BW3" s="55" t="str">
        <f>'COMITES DE CONCILIACION'!D9</f>
        <v>Si</v>
      </c>
      <c r="BX3" s="55" t="str">
        <f>'COMITES DE CONCILIACION'!D10</f>
        <v>Si</v>
      </c>
      <c r="BY3" s="55" t="str">
        <f>'COMITES DE CONCILIACION'!F8</f>
        <v>N/A</v>
      </c>
      <c r="BZ3" s="55" t="str">
        <f>'COMITES DE CONCILIACION'!G11</f>
        <v>No</v>
      </c>
    </row>
    <row r="12" spans="1:88" x14ac:dyDescent="0.35">
      <c r="A12" s="58" t="s">
        <v>35</v>
      </c>
      <c r="B12" s="58" t="s">
        <v>14</v>
      </c>
      <c r="C12" s="58" t="s">
        <v>15</v>
      </c>
      <c r="D12" s="58" t="s">
        <v>6</v>
      </c>
      <c r="E12" s="58" t="s">
        <v>7</v>
      </c>
      <c r="F12" s="58" t="s">
        <v>16</v>
      </c>
      <c r="G12" s="58" t="s">
        <v>71</v>
      </c>
    </row>
    <row r="13" spans="1:88" x14ac:dyDescent="0.35">
      <c r="A13" s="55" t="str">
        <f t="shared" ref="A13:A18" si="0">$A$3</f>
        <v>EMPRESA NACIONAL PROMOTORA DEL DESARROLLO TERRITORIAL</v>
      </c>
      <c r="B13" s="55" t="s">
        <v>0</v>
      </c>
      <c r="C13" s="55" t="str">
        <f>USUARIOS!C12</f>
        <v>N/A</v>
      </c>
      <c r="D13" s="57">
        <f>USUARIOS!D12</f>
        <v>0</v>
      </c>
      <c r="E13" s="55">
        <f>USUARIOS!E12</f>
        <v>0</v>
      </c>
      <c r="F13" s="57">
        <f>USUARIOS!F12</f>
        <v>0</v>
      </c>
      <c r="G13" s="55" t="str">
        <f>USUARIOS!G12</f>
        <v/>
      </c>
    </row>
    <row r="14" spans="1:88" x14ac:dyDescent="0.35">
      <c r="A14" s="55" t="str">
        <f t="shared" si="0"/>
        <v>EMPRESA NACIONAL PROMOTORA DEL DESARROLLO TERRITORIAL</v>
      </c>
      <c r="B14" s="55" t="s">
        <v>1</v>
      </c>
      <c r="C14" s="55" t="str">
        <f>USUARIOS!C13</f>
        <v>Si</v>
      </c>
      <c r="D14" s="57">
        <f>USUARIOS!D13</f>
        <v>45390</v>
      </c>
      <c r="E14" s="55" t="str">
        <f>USUARIOS!E13</f>
        <v>LUIS ERNESTO FLOREZ SIMANCA</v>
      </c>
      <c r="F14" s="57">
        <f>USUARIOS!F13</f>
        <v>45517</v>
      </c>
      <c r="G14" s="55" t="str">
        <f>USUARIOS!G13</f>
        <v/>
      </c>
    </row>
    <row r="15" spans="1:88" x14ac:dyDescent="0.35">
      <c r="A15" s="55" t="str">
        <f t="shared" si="0"/>
        <v>EMPRESA NACIONAL PROMOTORA DEL DESARROLLO TERRITORIAL</v>
      </c>
      <c r="B15" s="55" t="s">
        <v>2</v>
      </c>
      <c r="C15" s="55" t="str">
        <f>USUARIOS!C14</f>
        <v>N/A</v>
      </c>
      <c r="D15" s="57">
        <f>USUARIOS!D14</f>
        <v>0</v>
      </c>
      <c r="E15" s="55">
        <f>USUARIOS!E14</f>
        <v>0</v>
      </c>
      <c r="F15" s="57">
        <f>USUARIOS!F14</f>
        <v>0</v>
      </c>
      <c r="G15" s="55" t="str">
        <f>USUARIOS!G14</f>
        <v/>
      </c>
    </row>
    <row r="16" spans="1:88" x14ac:dyDescent="0.35">
      <c r="A16" s="55" t="str">
        <f t="shared" si="0"/>
        <v>EMPRESA NACIONAL PROMOTORA DEL DESARROLLO TERRITORIAL</v>
      </c>
      <c r="B16" s="55" t="s">
        <v>3</v>
      </c>
      <c r="C16" s="55" t="str">
        <f>USUARIOS!C15</f>
        <v>Si</v>
      </c>
      <c r="D16" s="57">
        <f>USUARIOS!D15</f>
        <v>45366</v>
      </c>
      <c r="E16" s="55" t="str">
        <f>USUARIOS!E15</f>
        <v>MERCY ANGELICA MANCIPE LARA</v>
      </c>
      <c r="F16" s="57">
        <f>USUARIOS!F15</f>
        <v>45141</v>
      </c>
      <c r="G16" s="55" t="str">
        <f>USUARIOS!G15</f>
        <v/>
      </c>
    </row>
    <row r="17" spans="1:7" x14ac:dyDescent="0.35">
      <c r="A17" s="55" t="str">
        <f t="shared" si="0"/>
        <v>EMPRESA NACIONAL PROMOTORA DEL DESARROLLO TERRITORIAL</v>
      </c>
      <c r="B17" s="55" t="s">
        <v>4</v>
      </c>
      <c r="C17" s="55" t="str">
        <f>USUARIOS!C16</f>
        <v>Si</v>
      </c>
      <c r="D17" s="57">
        <f>USUARIOS!D16</f>
        <v>45336</v>
      </c>
      <c r="E17" s="55" t="str">
        <f>USUARIOS!E16</f>
        <v>MAURICIO JAVIER CHAMORRO ROSERO</v>
      </c>
      <c r="F17" s="57">
        <f>USUARIOS!F16</f>
        <v>0</v>
      </c>
      <c r="G17" s="55" t="str">
        <f>USUARIOS!G16</f>
        <v>DESACTUALIZADO</v>
      </c>
    </row>
    <row r="18" spans="1:7" x14ac:dyDescent="0.35">
      <c r="A18" s="55" t="str">
        <f t="shared" si="0"/>
        <v>EMPRESA NACIONAL PROMOTORA DEL DESARROLLO TERRITORIAL</v>
      </c>
      <c r="B18" s="55" t="s">
        <v>5</v>
      </c>
      <c r="C18" s="55" t="str">
        <f>USUARIOS!C17</f>
        <v>Si</v>
      </c>
      <c r="D18" s="57">
        <f>USUARIOS!D17</f>
        <v>45336</v>
      </c>
      <c r="E18" s="55" t="str">
        <f>USUARIOS!E17</f>
        <v>MAURICIO JAVIER CHAMORRO ROSERO</v>
      </c>
      <c r="F18" s="57">
        <f>USUARIOS!F17</f>
        <v>45517</v>
      </c>
      <c r="G18" s="55" t="str">
        <f>USUARIOS!G17</f>
        <v/>
      </c>
    </row>
  </sheetData>
  <sheetProtection algorithmName="SHA-512" hashValue="swSQk88OG8H6A2+a7fXameekTYoMeEuH6jeANFOMnExvizWpa+GSqYb2sqyzwQcpmS3cWNc6go8WzbEyghKY5Q==" saltValue="fYExA9NiotrM2vOyTvb1TQ==" spinCount="100000" sheet="1" objects="1" scenarios="1"/>
  <phoneticPr fontId="16"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20"/>
  <sheetViews>
    <sheetView zoomScale="48" zoomScaleNormal="89" workbookViewId="0">
      <selection activeCell="C19" sqref="C19:G19"/>
    </sheetView>
  </sheetViews>
  <sheetFormatPr baseColWidth="10" defaultColWidth="11.453125" defaultRowHeight="14.5" x14ac:dyDescent="0.35"/>
  <cols>
    <col min="1" max="1" width="6.453125" style="1" customWidth="1"/>
    <col min="2" max="2" width="34.26953125" style="1" customWidth="1"/>
    <col min="3" max="3" width="13.26953125" style="1" customWidth="1"/>
    <col min="4" max="4" width="27.453125" style="1" customWidth="1"/>
    <col min="5" max="5" width="57.453125" style="1" customWidth="1"/>
    <col min="6" max="6" width="30.1796875" style="1" customWidth="1"/>
    <col min="7" max="7" width="15.7265625" style="1" customWidth="1"/>
    <col min="8" max="9" width="11.453125" style="34"/>
    <col min="10" max="10" width="11.81640625" style="34" bestFit="1" customWidth="1"/>
    <col min="11" max="19" width="11.453125" style="1"/>
    <col min="20" max="20" width="0" style="1" hidden="1" customWidth="1"/>
    <col min="21" max="16384" width="11.453125" style="1"/>
  </cols>
  <sheetData>
    <row r="5" spans="2:20" ht="15" thickBot="1" x14ac:dyDescent="0.4"/>
    <row r="6" spans="2:20" x14ac:dyDescent="0.35">
      <c r="B6" s="10"/>
      <c r="C6" s="11"/>
      <c r="D6" s="11"/>
      <c r="E6" s="11"/>
      <c r="F6" s="11"/>
      <c r="G6" s="12"/>
    </row>
    <row r="7" spans="2:20" ht="21" x14ac:dyDescent="0.5">
      <c r="B7" s="100" t="s">
        <v>179</v>
      </c>
      <c r="C7" s="101"/>
      <c r="D7" s="101"/>
      <c r="E7" s="101"/>
      <c r="F7" s="101"/>
      <c r="G7" s="102"/>
      <c r="T7" s="1" t="s">
        <v>11</v>
      </c>
    </row>
    <row r="8" spans="2:20" ht="15" thickBot="1" x14ac:dyDescent="0.4">
      <c r="B8" s="13"/>
      <c r="D8" s="108" t="s">
        <v>132</v>
      </c>
      <c r="E8" s="108"/>
      <c r="G8" s="14"/>
      <c r="T8" s="1" t="s">
        <v>12</v>
      </c>
    </row>
    <row r="9" spans="2:20" ht="15" thickBot="1" x14ac:dyDescent="0.4">
      <c r="B9" s="106" t="s">
        <v>151</v>
      </c>
      <c r="C9" s="107"/>
      <c r="D9" s="87">
        <v>45519</v>
      </c>
      <c r="G9" s="14"/>
      <c r="T9" s="1" t="s">
        <v>13</v>
      </c>
    </row>
    <row r="10" spans="2:20" ht="15" thickBot="1" x14ac:dyDescent="0.4">
      <c r="B10" s="13" t="s">
        <v>134</v>
      </c>
      <c r="G10" s="53">
        <v>43545</v>
      </c>
    </row>
    <row r="11" spans="2:20" x14ac:dyDescent="0.35">
      <c r="B11" s="76" t="s">
        <v>14</v>
      </c>
      <c r="C11" s="77" t="s">
        <v>15</v>
      </c>
      <c r="D11" s="78" t="s">
        <v>6</v>
      </c>
      <c r="E11" s="77" t="s">
        <v>7</v>
      </c>
      <c r="F11" s="77" t="s">
        <v>16</v>
      </c>
      <c r="G11" s="79" t="s">
        <v>71</v>
      </c>
    </row>
    <row r="12" spans="2:20" x14ac:dyDescent="0.35">
      <c r="B12" s="19" t="s">
        <v>0</v>
      </c>
      <c r="C12" s="63" t="s">
        <v>13</v>
      </c>
      <c r="D12" s="64"/>
      <c r="E12" s="63"/>
      <c r="F12" s="64"/>
      <c r="G12" s="65" t="str">
        <f t="shared" ref="G12:G15" si="0">+IF(C12="Si",IF(F12&lt;$G$10,"DESACTUALIZADO",""),"")</f>
        <v/>
      </c>
      <c r="H12" s="34">
        <f t="shared" ref="H12:H17" si="1">+IF(C12="N/A",1,0)</f>
        <v>1</v>
      </c>
      <c r="I12" s="34">
        <f t="shared" ref="I12:I17" si="2">+IF(C12="Si",1,0)</f>
        <v>0</v>
      </c>
      <c r="J12" s="34">
        <f t="shared" ref="J12:J17" si="3">+IF(C12="No",1,0)</f>
        <v>0</v>
      </c>
    </row>
    <row r="13" spans="2:20" x14ac:dyDescent="0.35">
      <c r="B13" s="19" t="s">
        <v>1</v>
      </c>
      <c r="C13" s="63" t="s">
        <v>11</v>
      </c>
      <c r="D13" s="64">
        <v>45390</v>
      </c>
      <c r="E13" s="63" t="s">
        <v>634</v>
      </c>
      <c r="F13" s="64">
        <v>45517</v>
      </c>
      <c r="G13" s="65" t="str">
        <f t="shared" si="0"/>
        <v/>
      </c>
      <c r="H13" s="34">
        <f t="shared" si="1"/>
        <v>0</v>
      </c>
      <c r="I13" s="34">
        <f t="shared" si="2"/>
        <v>1</v>
      </c>
      <c r="J13" s="34">
        <f t="shared" si="3"/>
        <v>0</v>
      </c>
    </row>
    <row r="14" spans="2:20" x14ac:dyDescent="0.35">
      <c r="B14" s="19" t="s">
        <v>2</v>
      </c>
      <c r="C14" s="63" t="s">
        <v>13</v>
      </c>
      <c r="D14" s="64"/>
      <c r="E14" s="63"/>
      <c r="F14" s="64"/>
      <c r="G14" s="65" t="str">
        <f t="shared" si="0"/>
        <v/>
      </c>
      <c r="H14" s="34">
        <f t="shared" si="1"/>
        <v>1</v>
      </c>
      <c r="I14" s="34">
        <f t="shared" si="2"/>
        <v>0</v>
      </c>
      <c r="J14" s="34">
        <f t="shared" si="3"/>
        <v>0</v>
      </c>
      <c r="T14" s="37">
        <v>43545</v>
      </c>
    </row>
    <row r="15" spans="2:20" x14ac:dyDescent="0.35">
      <c r="B15" s="19" t="s">
        <v>3</v>
      </c>
      <c r="C15" s="63" t="s">
        <v>11</v>
      </c>
      <c r="D15" s="64">
        <v>45366</v>
      </c>
      <c r="E15" s="63" t="s">
        <v>635</v>
      </c>
      <c r="F15" s="64">
        <v>45141</v>
      </c>
      <c r="G15" s="65" t="str">
        <f t="shared" si="0"/>
        <v/>
      </c>
      <c r="H15" s="34">
        <f t="shared" si="1"/>
        <v>0</v>
      </c>
      <c r="I15" s="34">
        <f t="shared" si="2"/>
        <v>1</v>
      </c>
      <c r="J15" s="34">
        <f t="shared" si="3"/>
        <v>0</v>
      </c>
    </row>
    <row r="16" spans="2:20" x14ac:dyDescent="0.35">
      <c r="B16" s="19" t="s">
        <v>4</v>
      </c>
      <c r="C16" s="63" t="s">
        <v>11</v>
      </c>
      <c r="D16" s="64">
        <v>45336</v>
      </c>
      <c r="E16" s="63" t="s">
        <v>636</v>
      </c>
      <c r="F16" s="64"/>
      <c r="G16" s="65" t="str">
        <f t="shared" ref="G16:G17" si="4">+IF(C16="Si",IF(F16&lt;$G$10,"DESACTUALIZADO",""),"")</f>
        <v>DESACTUALIZADO</v>
      </c>
      <c r="H16" s="34">
        <f t="shared" si="1"/>
        <v>0</v>
      </c>
      <c r="I16" s="34">
        <f t="shared" si="2"/>
        <v>1</v>
      </c>
      <c r="J16" s="34">
        <f t="shared" si="3"/>
        <v>0</v>
      </c>
    </row>
    <row r="17" spans="2:10" ht="15" thickBot="1" x14ac:dyDescent="0.4">
      <c r="B17" s="80" t="s">
        <v>5</v>
      </c>
      <c r="C17" s="81" t="s">
        <v>11</v>
      </c>
      <c r="D17" s="82">
        <v>45336</v>
      </c>
      <c r="E17" s="81" t="s">
        <v>636</v>
      </c>
      <c r="F17" s="82">
        <v>45517</v>
      </c>
      <c r="G17" s="83" t="str">
        <f t="shared" si="4"/>
        <v/>
      </c>
      <c r="H17" s="34">
        <f t="shared" si="1"/>
        <v>0</v>
      </c>
      <c r="I17" s="34">
        <f t="shared" si="2"/>
        <v>1</v>
      </c>
      <c r="J17" s="34">
        <f t="shared" si="3"/>
        <v>0</v>
      </c>
    </row>
    <row r="18" spans="2:10" ht="15" thickBot="1" x14ac:dyDescent="0.4">
      <c r="B18" s="13"/>
      <c r="G18" s="14"/>
    </row>
    <row r="19" spans="2:10" ht="94.5" customHeight="1" thickBot="1" x14ac:dyDescent="0.4">
      <c r="B19" s="75" t="s">
        <v>83</v>
      </c>
      <c r="C19" s="103" t="s">
        <v>13</v>
      </c>
      <c r="D19" s="104"/>
      <c r="E19" s="104"/>
      <c r="F19" s="104"/>
      <c r="G19" s="105"/>
    </row>
    <row r="20" spans="2:10" ht="15" thickBot="1" x14ac:dyDescent="0.4">
      <c r="B20" s="73" t="s">
        <v>156</v>
      </c>
      <c r="C20" s="74" t="s">
        <v>12</v>
      </c>
      <c r="D20"/>
      <c r="E20"/>
      <c r="F20"/>
      <c r="G20"/>
    </row>
  </sheetData>
  <sheetProtection algorithmName="SHA-512" hashValue="NyvSq6+yZlU4JbcnIWtSlaKDanKrX9ruDwGnfq5JMLYfkFgS/nlEbrOn309jfWmt2tzNPZAohA0abWlQ9vmmHg==" saltValue="4XkMDD4QjV9OWsrMnyihtg==" spinCount="100000" sheet="1" objects="1" scenarios="1"/>
  <dataConsolidate/>
  <mergeCells count="4">
    <mergeCell ref="B7:G7"/>
    <mergeCell ref="C19:G19"/>
    <mergeCell ref="B9:C9"/>
    <mergeCell ref="D8:E8"/>
  </mergeCells>
  <conditionalFormatting sqref="C12:C17">
    <cfRule type="containsText" dxfId="53" priority="28" operator="containsText" text="N/A">
      <formula>NOT(ISERROR(SEARCH("N/A",C12)))</formula>
    </cfRule>
  </conditionalFormatting>
  <conditionalFormatting sqref="C19:C20">
    <cfRule type="containsBlanks" dxfId="52" priority="6">
      <formula>LEN(TRIM(C19))=0</formula>
    </cfRule>
  </conditionalFormatting>
  <conditionalFormatting sqref="C20">
    <cfRule type="containsText" dxfId="51" priority="5" operator="containsText" text="N/A">
      <formula>NOT(ISERROR(SEARCH("N/A",C20)))</formula>
    </cfRule>
  </conditionalFormatting>
  <conditionalFormatting sqref="C12:F17">
    <cfRule type="containsBlanks" dxfId="50" priority="30">
      <formula>LEN(TRIM(C12))=0</formula>
    </cfRule>
  </conditionalFormatting>
  <conditionalFormatting sqref="D9">
    <cfRule type="containsBlanks" dxfId="49" priority="35">
      <formula>LEN(TRIM(D9))=0</formula>
    </cfRule>
  </conditionalFormatting>
  <conditionalFormatting sqref="D12:F12 D13:D17">
    <cfRule type="expression" dxfId="48" priority="24">
      <formula>OR($C$12="No",$C$12="N/A")</formula>
    </cfRule>
  </conditionalFormatting>
  <conditionalFormatting sqref="D13:F13">
    <cfRule type="expression" dxfId="47" priority="21">
      <formula>OR($C$13="No",$C$13="N/A")</formula>
    </cfRule>
  </conditionalFormatting>
  <conditionalFormatting sqref="D14:F14">
    <cfRule type="expression" dxfId="46" priority="23">
      <formula>OR($C$14="No",$C$14="N/A")</formula>
    </cfRule>
  </conditionalFormatting>
  <conditionalFormatting sqref="D15:F15">
    <cfRule type="expression" dxfId="45" priority="19">
      <formula>OR($C$15="No",$C$15="N/A")</formula>
    </cfRule>
  </conditionalFormatting>
  <conditionalFormatting sqref="D16:F16">
    <cfRule type="expression" dxfId="44" priority="18">
      <formula>OR($C$16="No",$C$16="N/A")</formula>
    </cfRule>
  </conditionalFormatting>
  <conditionalFormatting sqref="D17:F17">
    <cfRule type="expression" dxfId="43" priority="17">
      <formula>OR($C$17="No",$C$17="N/A")</formula>
    </cfRule>
  </conditionalFormatting>
  <conditionalFormatting sqref="F13:F17">
    <cfRule type="expression" dxfId="42" priority="7">
      <formula>OR($C$12="No",$C$12="N/A")</formula>
    </cfRule>
  </conditionalFormatting>
  <dataValidations xWindow="446" yWindow="508" count="8">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45291</formula1>
      <formula2>45520</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1/12/2023" promptTitle="Fecha de Creación del Rol" prompt="Indique la ultima fecha de Creación del Rol en Ekogui que se encuentra en estado Activo en el formato &quot;DD/MM/AAAA&quot;" sqref="D12:D17" xr:uid="{A5CD4CD7-9E8C-4AC0-B53C-A7DBC96F753B}">
      <formula1>40544</formula1>
      <formula2>45473</formula2>
    </dataValidation>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91E78CEC-1ABD-4C09-9109-59421DBCE97E}">
      <formula1>40544</formula1>
      <formula2>45520</formula2>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9:G19" xr:uid="{13A686B1-9AAD-4971-B2C4-83748ECE8E6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C20" xr:uid="{18609301-AA20-43AB-AAFC-561DF1ABC13E}">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W27"/>
  <sheetViews>
    <sheetView showGridLines="0" zoomScale="58" zoomScaleNormal="85" workbookViewId="0">
      <selection activeCell="F20" sqref="F20"/>
    </sheetView>
  </sheetViews>
  <sheetFormatPr baseColWidth="10" defaultColWidth="11.453125" defaultRowHeight="14.5" x14ac:dyDescent="0.35"/>
  <cols>
    <col min="1" max="1" width="3.81640625" style="1" customWidth="1"/>
    <col min="2" max="2" width="11.453125" style="1"/>
    <col min="3" max="3" width="61.1796875" style="1" customWidth="1"/>
    <col min="4" max="4" width="20.81640625" style="1" customWidth="1"/>
    <col min="5" max="5" width="15" style="1" customWidth="1"/>
    <col min="6" max="6" width="12" style="1" customWidth="1"/>
    <col min="7" max="7" width="48" style="1" customWidth="1"/>
    <col min="8" max="8" width="25.453125" style="1" customWidth="1"/>
    <col min="9" max="9" width="12.54296875" style="1" customWidth="1"/>
    <col min="10" max="19" width="11.453125" style="1"/>
    <col min="20" max="23" width="0" style="1" hidden="1" customWidth="1"/>
    <col min="24" max="16384" width="11.453125" style="1"/>
  </cols>
  <sheetData>
    <row r="1" spans="2:23" ht="15" thickBot="1" x14ac:dyDescent="0.4"/>
    <row r="2" spans="2:23" x14ac:dyDescent="0.35">
      <c r="B2" s="10"/>
      <c r="C2" s="11"/>
      <c r="D2" s="11"/>
      <c r="E2" s="11"/>
      <c r="F2" s="11"/>
      <c r="G2" s="11"/>
      <c r="H2" s="11"/>
      <c r="I2" s="12"/>
    </row>
    <row r="3" spans="2:23" x14ac:dyDescent="0.35">
      <c r="B3" s="13"/>
      <c r="I3" s="14"/>
      <c r="W3" s="23">
        <f>+IF(D12&lt;=10,D12,IF(ROUNDDOWN(D12*10%,0)&lt;10,10,ROUNDDOWN(D12*10%,0)))</f>
        <v>10</v>
      </c>
    </row>
    <row r="4" spans="2:23" x14ac:dyDescent="0.35">
      <c r="B4" s="13"/>
      <c r="I4" s="14"/>
    </row>
    <row r="5" spans="2:23" x14ac:dyDescent="0.35">
      <c r="B5" s="13"/>
      <c r="D5" s="1" t="s">
        <v>132</v>
      </c>
      <c r="I5" s="14"/>
    </row>
    <row r="6" spans="2:23" ht="15" customHeight="1" x14ac:dyDescent="0.35">
      <c r="B6" s="13"/>
      <c r="H6" s="24"/>
      <c r="I6" s="25"/>
    </row>
    <row r="7" spans="2:23" ht="17.25" customHeight="1" x14ac:dyDescent="0.5">
      <c r="B7" s="13"/>
      <c r="C7" s="18" t="s">
        <v>151</v>
      </c>
      <c r="D7" s="64">
        <v>45519</v>
      </c>
      <c r="E7"/>
      <c r="F7" s="22"/>
      <c r="G7" s="109" t="str">
        <f>"Seleccione una muestra de "&amp;W3&amp;" abogados activos y complete la siguiente tabla"</f>
        <v>Seleccione una muestra de 10 abogados activos y complete la siguiente tabla</v>
      </c>
      <c r="H7" s="110"/>
      <c r="I7" s="25"/>
      <c r="T7" s="1" t="s">
        <v>11</v>
      </c>
    </row>
    <row r="8" spans="2:23" x14ac:dyDescent="0.35">
      <c r="B8" s="13"/>
      <c r="G8" s="111"/>
      <c r="H8" s="112"/>
      <c r="I8" s="14"/>
      <c r="T8" s="1" t="s">
        <v>12</v>
      </c>
    </row>
    <row r="9" spans="2:23" ht="23.5" x14ac:dyDescent="0.35">
      <c r="B9" s="13"/>
      <c r="C9" s="26" t="s">
        <v>181</v>
      </c>
      <c r="F9"/>
      <c r="G9" s="21" t="s">
        <v>86</v>
      </c>
      <c r="H9" s="21" t="s">
        <v>18</v>
      </c>
      <c r="I9" s="14"/>
      <c r="T9" s="1" t="s">
        <v>13</v>
      </c>
    </row>
    <row r="10" spans="2:23" x14ac:dyDescent="0.35">
      <c r="B10" s="13"/>
      <c r="C10" s="20" t="s">
        <v>182</v>
      </c>
      <c r="D10" s="20" t="s">
        <v>22</v>
      </c>
      <c r="E10"/>
      <c r="F10"/>
      <c r="G10" s="18" t="s">
        <v>153</v>
      </c>
      <c r="H10" s="63">
        <v>10</v>
      </c>
      <c r="I10" s="14"/>
    </row>
    <row r="11" spans="2:23" x14ac:dyDescent="0.35">
      <c r="B11" s="13"/>
      <c r="C11" s="18" t="s">
        <v>137</v>
      </c>
      <c r="D11" s="63">
        <v>46</v>
      </c>
      <c r="E11"/>
      <c r="F11"/>
      <c r="G11" s="18" t="s">
        <v>84</v>
      </c>
      <c r="H11" s="63">
        <v>10</v>
      </c>
      <c r="I11" s="14"/>
    </row>
    <row r="12" spans="2:23" x14ac:dyDescent="0.35">
      <c r="B12" s="13"/>
      <c r="C12" s="18" t="s">
        <v>21</v>
      </c>
      <c r="D12" s="63">
        <v>47</v>
      </c>
      <c r="E12"/>
      <c r="F12"/>
      <c r="G12" s="18" t="s">
        <v>85</v>
      </c>
      <c r="H12" s="63">
        <v>10</v>
      </c>
      <c r="I12" s="14"/>
    </row>
    <row r="13" spans="2:23" x14ac:dyDescent="0.35">
      <c r="B13" s="13"/>
      <c r="C13" s="18" t="s">
        <v>25</v>
      </c>
      <c r="D13" s="63">
        <v>46</v>
      </c>
      <c r="E13"/>
      <c r="F13"/>
      <c r="G13" s="40" t="s">
        <v>91</v>
      </c>
      <c r="H13" s="39"/>
      <c r="I13" s="14"/>
    </row>
    <row r="14" spans="2:23" x14ac:dyDescent="0.35">
      <c r="B14" s="13"/>
      <c r="F14"/>
      <c r="G14" s="41" t="s">
        <v>92</v>
      </c>
      <c r="H14" s="42"/>
      <c r="I14" s="14"/>
      <c r="T14" s="37">
        <v>43545</v>
      </c>
    </row>
    <row r="15" spans="2:23" x14ac:dyDescent="0.35">
      <c r="B15" s="13"/>
      <c r="F15"/>
      <c r="I15" s="14"/>
    </row>
    <row r="16" spans="2:23" x14ac:dyDescent="0.35">
      <c r="B16" s="13"/>
      <c r="C16" s="20" t="s">
        <v>23</v>
      </c>
      <c r="D16" s="20" t="s">
        <v>22</v>
      </c>
      <c r="E16"/>
      <c r="F16"/>
      <c r="G16" s="21" t="s">
        <v>95</v>
      </c>
      <c r="H16" s="21" t="s">
        <v>18</v>
      </c>
      <c r="I16" s="14"/>
    </row>
    <row r="17" spans="2:9" x14ac:dyDescent="0.35">
      <c r="B17" s="13"/>
      <c r="C17" s="18" t="s">
        <v>183</v>
      </c>
      <c r="D17" s="63">
        <v>0</v>
      </c>
      <c r="E17"/>
      <c r="F17"/>
      <c r="G17" s="18" t="s">
        <v>177</v>
      </c>
      <c r="H17" s="63">
        <v>10</v>
      </c>
      <c r="I17" s="14"/>
    </row>
    <row r="18" spans="2:9" x14ac:dyDescent="0.35">
      <c r="B18" s="13"/>
      <c r="C18" s="18" t="s">
        <v>184</v>
      </c>
      <c r="D18" s="63">
        <v>0</v>
      </c>
      <c r="E18"/>
      <c r="F18"/>
      <c r="G18" s="35" t="s">
        <v>178</v>
      </c>
      <c r="H18" s="63">
        <v>0</v>
      </c>
      <c r="I18" s="14"/>
    </row>
    <row r="19" spans="2:9" x14ac:dyDescent="0.35">
      <c r="B19" s="13"/>
      <c r="C19" s="45"/>
      <c r="F19"/>
      <c r="G19" s="18" t="s">
        <v>88</v>
      </c>
      <c r="H19" s="63">
        <v>0</v>
      </c>
      <c r="I19" s="14"/>
    </row>
    <row r="20" spans="2:9" x14ac:dyDescent="0.35">
      <c r="B20" s="13"/>
      <c r="C20" s="45"/>
      <c r="F20"/>
      <c r="G20" s="18" t="s">
        <v>24</v>
      </c>
      <c r="H20" s="63">
        <v>0</v>
      </c>
      <c r="I20" s="14"/>
    </row>
    <row r="21" spans="2:9" x14ac:dyDescent="0.35">
      <c r="B21" s="13"/>
      <c r="C21" s="45" t="s">
        <v>87</v>
      </c>
      <c r="F21"/>
      <c r="G21"/>
      <c r="H21"/>
      <c r="I21" s="14"/>
    </row>
    <row r="22" spans="2:9" x14ac:dyDescent="0.35">
      <c r="B22" s="13"/>
      <c r="C22" s="113" t="s">
        <v>639</v>
      </c>
      <c r="D22" s="114"/>
      <c r="E22" s="114"/>
      <c r="F22" s="114"/>
      <c r="G22" s="114"/>
      <c r="H22" s="115"/>
      <c r="I22" s="14"/>
    </row>
    <row r="23" spans="2:9" x14ac:dyDescent="0.35">
      <c r="B23" s="13"/>
      <c r="C23" s="116"/>
      <c r="D23" s="117"/>
      <c r="E23" s="117"/>
      <c r="F23" s="117"/>
      <c r="G23" s="117"/>
      <c r="H23" s="118"/>
      <c r="I23" s="14"/>
    </row>
    <row r="24" spans="2:9" x14ac:dyDescent="0.35">
      <c r="B24" s="13"/>
      <c r="C24" s="116"/>
      <c r="D24" s="117"/>
      <c r="E24" s="117"/>
      <c r="F24" s="117"/>
      <c r="G24" s="117"/>
      <c r="H24" s="118"/>
      <c r="I24" s="14"/>
    </row>
    <row r="25" spans="2:9" ht="15" thickBot="1" x14ac:dyDescent="0.4">
      <c r="B25" s="13"/>
      <c r="C25" s="119"/>
      <c r="D25" s="120"/>
      <c r="E25" s="120"/>
      <c r="F25" s="120"/>
      <c r="G25" s="120"/>
      <c r="H25" s="121"/>
      <c r="I25" s="14"/>
    </row>
    <row r="26" spans="2:9" ht="15" thickBot="1" x14ac:dyDescent="0.4">
      <c r="B26" s="13"/>
      <c r="C26" s="73" t="s">
        <v>156</v>
      </c>
      <c r="D26" s="74" t="s">
        <v>11</v>
      </c>
      <c r="E26"/>
      <c r="F26"/>
      <c r="G26"/>
      <c r="H26"/>
      <c r="I26" s="14"/>
    </row>
    <row r="27" spans="2:9" ht="15" thickBot="1" x14ac:dyDescent="0.4">
      <c r="B27" s="15"/>
      <c r="C27" s="16"/>
      <c r="D27" s="16"/>
      <c r="E27" s="16"/>
      <c r="F27" s="16"/>
      <c r="G27" s="16"/>
      <c r="H27" s="16"/>
      <c r="I27" s="17"/>
    </row>
  </sheetData>
  <sheetProtection algorithmName="SHA-512" hashValue="fYyQeIFc+GkEwQgQnwWrI3z1LKIJct7u65D3QPACAQzjhGCTxe/jFV2BYELEYrraTMbgTdOxYcs+KbGGuHV8+w==" saltValue="3TOxesZak9x1URESBTwcTA==" spinCount="100000" sheet="1" objects="1" scenarios="1"/>
  <mergeCells count="2">
    <mergeCell ref="G7:H8"/>
    <mergeCell ref="C22:H25"/>
  </mergeCells>
  <conditionalFormatting sqref="C22">
    <cfRule type="containsBlanks" dxfId="41" priority="33">
      <formula>LEN(TRIM(C22))=0</formula>
    </cfRule>
  </conditionalFormatting>
  <conditionalFormatting sqref="D7">
    <cfRule type="containsBlanks" dxfId="40" priority="25">
      <formula>LEN(TRIM(D7))=0</formula>
    </cfRule>
  </conditionalFormatting>
  <conditionalFormatting sqref="D11:D13">
    <cfRule type="containsBlanks" dxfId="39" priority="37">
      <formula>LEN(TRIM(D11))=0</formula>
    </cfRule>
  </conditionalFormatting>
  <conditionalFormatting sqref="D17:D18">
    <cfRule type="containsBlanks" dxfId="38" priority="29">
      <formula>LEN(TRIM(D17))=0</formula>
    </cfRule>
  </conditionalFormatting>
  <conditionalFormatting sqref="D26">
    <cfRule type="containsText" dxfId="37" priority="5" operator="containsText" text="N/A">
      <formula>NOT(ISERROR(SEARCH("N/A",D26)))</formula>
    </cfRule>
    <cfRule type="containsBlanks" dxfId="36" priority="6">
      <formula>LEN(TRIM(D26))=0</formula>
    </cfRule>
  </conditionalFormatting>
  <conditionalFormatting sqref="H10:H12">
    <cfRule type="containsBlanks" dxfId="35" priority="28">
      <formula>LEN(TRIM(H10))=0</formula>
    </cfRule>
  </conditionalFormatting>
  <conditionalFormatting sqref="H17:H20">
    <cfRule type="containsBlanks" dxfId="34" priority="27">
      <formula>LEN(TRIM(H17))=0</formula>
    </cfRule>
  </conditionalFormatting>
  <dataValidations count="5">
    <dataValidation type="whole" operator="greaterThanOrEqual" showInputMessage="1" showErrorMessage="1" errorTitle="Numero Invalido" promptTitle="Ingrese la cantidad Solicitada" prompt="Ingrese la cantidad Solicitada" sqref="H17:H20 H10:H12 D17:E18 D11:E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E7" xr:uid="{00000000-0002-0000-0200-000001000000}">
      <formula1>45107</formula1>
      <formula2>45184</formula2>
    </dataValidation>
    <dataValidation type="date" showInputMessage="1" showErrorMessage="1" errorTitle="FECHA INVALIDA" promptTitle="Fecha de Generacion del Reporte " prompt="Diligenciar la fecha de Generacion de este Reporte de Usuarios Abogados Formato (DD/MM/AAAA)" sqref="D7" xr:uid="{79CE23D2-F5A2-4872-86CE-3FFCD84C3302}">
      <formula1>45291</formula1>
      <formula2>45520</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26" xr:uid="{CE3D9002-528A-4983-A583-9E81E7DD7382}">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22:H25" xr:uid="{0179497F-2D1F-4655-90F2-496FB151B337}"/>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5"/>
  <sheetViews>
    <sheetView showGridLines="0" topLeftCell="A4" zoomScale="50" zoomScaleNormal="50" workbookViewId="0">
      <selection activeCell="F28" sqref="F28:H33"/>
    </sheetView>
  </sheetViews>
  <sheetFormatPr baseColWidth="10" defaultColWidth="11.453125" defaultRowHeight="14.5" x14ac:dyDescent="0.35"/>
  <cols>
    <col min="1" max="1" width="3.81640625" style="1" customWidth="1"/>
    <col min="2" max="2" width="11.453125" style="1"/>
    <col min="3" max="3" width="70.26953125" style="1" customWidth="1"/>
    <col min="4" max="4" width="15.26953125" style="1" customWidth="1"/>
    <col min="5" max="5" width="6.26953125" style="1" customWidth="1"/>
    <col min="6" max="6" width="70.1796875" style="1" customWidth="1"/>
    <col min="7" max="7" width="16.81640625" style="1" customWidth="1"/>
    <col min="8" max="8" width="18.26953125" style="1" customWidth="1"/>
    <col min="9" max="9" width="7.26953125" style="1" customWidth="1"/>
    <col min="10" max="17" width="11.453125" style="1"/>
    <col min="18" max="18" width="0" style="1" hidden="1" customWidth="1"/>
    <col min="19" max="23" width="11.453125" style="1" hidden="1" customWidth="1"/>
    <col min="24" max="24" width="0" style="1" hidden="1" customWidth="1"/>
    <col min="25" max="16384" width="11.453125" style="1"/>
  </cols>
  <sheetData>
    <row r="1" spans="2:23" ht="15" thickBot="1" x14ac:dyDescent="0.4"/>
    <row r="2" spans="2:23" ht="9" customHeight="1" x14ac:dyDescent="0.35">
      <c r="B2" s="10"/>
      <c r="C2" s="11"/>
      <c r="D2" s="11"/>
      <c r="E2" s="11"/>
      <c r="F2" s="11"/>
      <c r="G2" s="11"/>
      <c r="H2" s="11"/>
      <c r="I2" s="12"/>
    </row>
    <row r="3" spans="2:23" x14ac:dyDescent="0.35">
      <c r="B3" s="13"/>
      <c r="I3" s="14"/>
      <c r="W3" s="23">
        <f>+IF(D17&lt;=10,D17,IF(ROUNDDOWN(D17*10%,0)&lt;10,10,ROUNDDOWN(D17*10%,0)))</f>
        <v>10</v>
      </c>
    </row>
    <row r="4" spans="2:23" x14ac:dyDescent="0.35">
      <c r="B4" s="13"/>
      <c r="I4" s="14"/>
    </row>
    <row r="5" spans="2:23" ht="9" customHeight="1" x14ac:dyDescent="0.35">
      <c r="B5" s="13"/>
      <c r="I5" s="14"/>
    </row>
    <row r="6" spans="2:23" ht="19.5" customHeight="1" x14ac:dyDescent="0.35">
      <c r="B6" s="13"/>
      <c r="C6" s="132" t="s">
        <v>63</v>
      </c>
      <c r="D6" s="132"/>
      <c r="E6" s="132"/>
      <c r="F6" s="132"/>
      <c r="G6" s="132"/>
      <c r="H6" s="132"/>
      <c r="I6" s="25"/>
    </row>
    <row r="7" spans="2:23" x14ac:dyDescent="0.35">
      <c r="B7" s="13"/>
      <c r="E7" s="66" t="s">
        <v>132</v>
      </c>
      <c r="I7" s="14"/>
      <c r="T7" s="1" t="s">
        <v>11</v>
      </c>
    </row>
    <row r="8" spans="2:23" x14ac:dyDescent="0.35">
      <c r="B8" s="13"/>
      <c r="C8" s="20" t="s">
        <v>151</v>
      </c>
      <c r="D8" s="64">
        <v>45519</v>
      </c>
      <c r="E8"/>
      <c r="F8" s="29" t="s">
        <v>94</v>
      </c>
      <c r="G8" s="70" t="s">
        <v>17</v>
      </c>
      <c r="I8" s="14"/>
      <c r="T8" s="1" t="s">
        <v>12</v>
      </c>
    </row>
    <row r="9" spans="2:23" x14ac:dyDescent="0.35">
      <c r="B9" s="13"/>
      <c r="E9"/>
      <c r="F9" s="18" t="s">
        <v>140</v>
      </c>
      <c r="G9" s="63">
        <v>8</v>
      </c>
      <c r="I9" s="14"/>
      <c r="T9" s="1" t="s">
        <v>13</v>
      </c>
    </row>
    <row r="10" spans="2:23" x14ac:dyDescent="0.35">
      <c r="B10" s="13"/>
      <c r="C10" s="20" t="s">
        <v>185</v>
      </c>
      <c r="D10" s="20" t="s">
        <v>22</v>
      </c>
      <c r="E10"/>
      <c r="F10" s="18" t="s">
        <v>56</v>
      </c>
      <c r="G10" s="63">
        <v>1</v>
      </c>
      <c r="I10" s="14"/>
    </row>
    <row r="11" spans="2:23" x14ac:dyDescent="0.35">
      <c r="B11" s="13"/>
      <c r="C11" s="18" t="s">
        <v>138</v>
      </c>
      <c r="D11" s="63">
        <v>1078</v>
      </c>
      <c r="E11"/>
      <c r="F11" s="18" t="s">
        <v>72</v>
      </c>
      <c r="G11" s="63">
        <v>1</v>
      </c>
      <c r="I11" s="14"/>
    </row>
    <row r="12" spans="2:23" x14ac:dyDescent="0.35">
      <c r="B12" s="13"/>
      <c r="C12" s="18" t="s">
        <v>27</v>
      </c>
      <c r="D12" s="63">
        <v>1066</v>
      </c>
      <c r="E12"/>
      <c r="F12" s="30" t="s">
        <v>193</v>
      </c>
      <c r="I12" s="14"/>
    </row>
    <row r="13" spans="2:23" x14ac:dyDescent="0.35">
      <c r="B13" s="13"/>
      <c r="C13" s="18" t="s">
        <v>28</v>
      </c>
      <c r="D13" s="63">
        <v>0</v>
      </c>
      <c r="E13"/>
      <c r="F13" s="30" t="s">
        <v>73</v>
      </c>
      <c r="I13" s="14"/>
    </row>
    <row r="14" spans="2:23" x14ac:dyDescent="0.35">
      <c r="B14" s="13"/>
      <c r="C14" s="30"/>
      <c r="E14"/>
      <c r="F14" s="21" t="s">
        <v>31</v>
      </c>
      <c r="G14" s="20" t="s">
        <v>22</v>
      </c>
      <c r="I14" s="14"/>
      <c r="T14" s="37">
        <v>43545</v>
      </c>
    </row>
    <row r="15" spans="2:23" x14ac:dyDescent="0.35">
      <c r="B15" s="13"/>
      <c r="C15" s="20" t="s">
        <v>186</v>
      </c>
      <c r="D15" s="20" t="s">
        <v>22</v>
      </c>
      <c r="E15"/>
      <c r="F15" s="18" t="s">
        <v>190</v>
      </c>
      <c r="G15" s="63">
        <v>901</v>
      </c>
      <c r="I15" s="14"/>
    </row>
    <row r="16" spans="2:23" x14ac:dyDescent="0.35">
      <c r="B16" s="13"/>
      <c r="C16" s="18" t="s">
        <v>187</v>
      </c>
      <c r="D16" s="63">
        <v>7</v>
      </c>
      <c r="E16"/>
      <c r="F16" s="18" t="s">
        <v>191</v>
      </c>
      <c r="G16" s="63">
        <v>651</v>
      </c>
      <c r="I16" s="14"/>
    </row>
    <row r="17" spans="2:9" x14ac:dyDescent="0.35">
      <c r="B17" s="13"/>
      <c r="C17" s="18" t="s">
        <v>210</v>
      </c>
      <c r="D17" s="63">
        <v>14</v>
      </c>
      <c r="E17"/>
      <c r="F17" s="18" t="s">
        <v>209</v>
      </c>
      <c r="G17" s="63">
        <v>249</v>
      </c>
      <c r="I17" s="14"/>
    </row>
    <row r="18" spans="2:9" x14ac:dyDescent="0.35">
      <c r="B18" s="13"/>
      <c r="C18" s="30"/>
      <c r="E18"/>
      <c r="F18" s="18" t="s">
        <v>141</v>
      </c>
      <c r="G18" s="63">
        <v>1</v>
      </c>
      <c r="I18" s="14"/>
    </row>
    <row r="19" spans="2:9" x14ac:dyDescent="0.35">
      <c r="B19" s="13"/>
      <c r="E19"/>
      <c r="I19" s="14"/>
    </row>
    <row r="20" spans="2:9" ht="45" customHeight="1" x14ac:dyDescent="0.35">
      <c r="B20" s="13"/>
      <c r="C20" s="38" t="s">
        <v>30</v>
      </c>
      <c r="D20" s="38" t="s">
        <v>22</v>
      </c>
      <c r="E20"/>
      <c r="F20" s="31" t="s">
        <v>93</v>
      </c>
      <c r="G20" s="38" t="s">
        <v>133</v>
      </c>
      <c r="H20" s="32" t="s">
        <v>154</v>
      </c>
      <c r="I20" s="14"/>
    </row>
    <row r="21" spans="2:9" x14ac:dyDescent="0.35">
      <c r="B21" s="13"/>
      <c r="C21" s="47" t="s">
        <v>188</v>
      </c>
      <c r="D21" s="63">
        <v>683</v>
      </c>
      <c r="E21"/>
      <c r="F21" s="18" t="s">
        <v>59</v>
      </c>
      <c r="G21" s="63">
        <v>24</v>
      </c>
      <c r="H21" s="63">
        <v>0</v>
      </c>
      <c r="I21" s="14"/>
    </row>
    <row r="22" spans="2:9" ht="15" customHeight="1" x14ac:dyDescent="0.35">
      <c r="B22" s="13"/>
      <c r="C22" s="47" t="s">
        <v>139</v>
      </c>
      <c r="D22" s="63">
        <v>126</v>
      </c>
      <c r="E22"/>
      <c r="F22" s="18" t="s">
        <v>60</v>
      </c>
      <c r="G22" s="63">
        <v>142</v>
      </c>
      <c r="H22" s="63">
        <v>141</v>
      </c>
      <c r="I22" s="14"/>
    </row>
    <row r="23" spans="2:9" x14ac:dyDescent="0.35">
      <c r="B23" s="13"/>
      <c r="C23" s="71" t="s">
        <v>189</v>
      </c>
      <c r="D23" s="52"/>
      <c r="E23"/>
      <c r="F23" s="18" t="s">
        <v>61</v>
      </c>
      <c r="G23" s="63">
        <v>34</v>
      </c>
      <c r="H23" s="63">
        <v>34</v>
      </c>
      <c r="I23" s="14"/>
    </row>
    <row r="24" spans="2:9" x14ac:dyDescent="0.35">
      <c r="B24" s="13"/>
      <c r="E24"/>
      <c r="F24" s="18" t="s">
        <v>62</v>
      </c>
      <c r="G24" s="63">
        <v>689</v>
      </c>
      <c r="H24" s="63">
        <v>689</v>
      </c>
      <c r="I24" s="14"/>
    </row>
    <row r="25" spans="2:9" ht="30" customHeight="1" x14ac:dyDescent="0.35">
      <c r="B25" s="13"/>
      <c r="C25" s="54" t="str">
        <f>"Seleccione "&amp;W3&amp;" procesos teminados en el primer semestre de 2024 y llene la siguiente tabla:"</f>
        <v>Seleccione 10 procesos teminados en el primer semestre de 2024 y llene la siguiente tabla:</v>
      </c>
      <c r="D25" s="49"/>
      <c r="E25"/>
      <c r="F25" s="133" t="s">
        <v>192</v>
      </c>
      <c r="G25" s="133"/>
      <c r="H25" s="133"/>
      <c r="I25" s="14"/>
    </row>
    <row r="26" spans="2:9" ht="15" thickBot="1" x14ac:dyDescent="0.4">
      <c r="B26" s="13"/>
      <c r="C26" s="50"/>
      <c r="D26" s="51"/>
      <c r="E26"/>
      <c r="F26" s="48"/>
      <c r="I26" s="14"/>
    </row>
    <row r="27" spans="2:9" x14ac:dyDescent="0.35">
      <c r="B27" s="13"/>
      <c r="C27" s="38" t="s">
        <v>82</v>
      </c>
      <c r="D27" s="38" t="s">
        <v>22</v>
      </c>
      <c r="E27"/>
      <c r="F27" s="122" t="s">
        <v>81</v>
      </c>
      <c r="G27" s="123"/>
      <c r="H27" s="124"/>
      <c r="I27" s="14"/>
    </row>
    <row r="28" spans="2:9" x14ac:dyDescent="0.35">
      <c r="B28" s="13"/>
      <c r="C28" s="18" t="s">
        <v>74</v>
      </c>
      <c r="D28" s="63">
        <v>10</v>
      </c>
      <c r="E28"/>
      <c r="F28" s="125" t="s">
        <v>641</v>
      </c>
      <c r="G28" s="126"/>
      <c r="H28" s="127"/>
      <c r="I28" s="14"/>
    </row>
    <row r="29" spans="2:9" x14ac:dyDescent="0.35">
      <c r="B29" s="13"/>
      <c r="C29" s="18" t="s">
        <v>75</v>
      </c>
      <c r="D29" s="63">
        <v>8</v>
      </c>
      <c r="E29"/>
      <c r="F29" s="128"/>
      <c r="G29" s="126"/>
      <c r="H29" s="127"/>
      <c r="I29" s="14"/>
    </row>
    <row r="30" spans="2:9" x14ac:dyDescent="0.35">
      <c r="B30" s="13"/>
      <c r="C30" s="18" t="s">
        <v>76</v>
      </c>
      <c r="D30" s="63">
        <v>2</v>
      </c>
      <c r="E30"/>
      <c r="F30" s="128"/>
      <c r="G30" s="126"/>
      <c r="H30" s="127"/>
      <c r="I30" s="14"/>
    </row>
    <row r="31" spans="2:9" x14ac:dyDescent="0.35">
      <c r="B31" s="13"/>
      <c r="C31" s="18" t="s">
        <v>77</v>
      </c>
      <c r="D31" s="63">
        <v>1</v>
      </c>
      <c r="E31"/>
      <c r="F31" s="128"/>
      <c r="G31" s="126"/>
      <c r="H31" s="127"/>
      <c r="I31" s="14"/>
    </row>
    <row r="32" spans="2:9" x14ac:dyDescent="0.35">
      <c r="B32" s="13"/>
      <c r="C32" s="18" t="s">
        <v>78</v>
      </c>
      <c r="D32" s="63">
        <v>0</v>
      </c>
      <c r="E32"/>
      <c r="F32" s="128"/>
      <c r="G32" s="126"/>
      <c r="H32" s="127"/>
      <c r="I32" s="14"/>
    </row>
    <row r="33" spans="2:9" ht="15" thickBot="1" x14ac:dyDescent="0.4">
      <c r="B33" s="13"/>
      <c r="E33"/>
      <c r="F33" s="129"/>
      <c r="G33" s="130"/>
      <c r="H33" s="131"/>
      <c r="I33" s="14"/>
    </row>
    <row r="34" spans="2:9" ht="15" thickBot="1" x14ac:dyDescent="0.4">
      <c r="B34" s="13"/>
      <c r="F34" s="134" t="s">
        <v>156</v>
      </c>
      <c r="G34" s="135"/>
      <c r="H34" s="74" t="s">
        <v>11</v>
      </c>
      <c r="I34" s="14"/>
    </row>
    <row r="35" spans="2:9" ht="15" thickBot="1" x14ac:dyDescent="0.4">
      <c r="B35" s="15"/>
      <c r="C35" s="16"/>
      <c r="D35" s="16"/>
      <c r="E35" s="16"/>
      <c r="F35" s="16"/>
      <c r="G35" s="16"/>
      <c r="H35" s="16"/>
      <c r="I35" s="17"/>
    </row>
  </sheetData>
  <sheetProtection algorithmName="SHA-512" hashValue="22IBHLCq3DCaHI9GjsC9HPK0eJg8cB2siwX6SfkhW0u/Hjy1yf+HYGRCCa9W3PUtqB8qMvTEggDlJKPYtClFZQ==" saltValue="gP6XeCR78zNiymlPp3TF8g==" spinCount="100000" sheet="1" objects="1" scenarios="1"/>
  <mergeCells count="5">
    <mergeCell ref="F27:H27"/>
    <mergeCell ref="F28:H33"/>
    <mergeCell ref="C6:H6"/>
    <mergeCell ref="F25:H25"/>
    <mergeCell ref="F34:G34"/>
  </mergeCells>
  <conditionalFormatting sqref="D8">
    <cfRule type="containsBlanks" dxfId="33" priority="25">
      <formula>LEN(TRIM(D8))=0</formula>
    </cfRule>
  </conditionalFormatting>
  <conditionalFormatting sqref="D11:D13">
    <cfRule type="containsBlanks" dxfId="32" priority="23">
      <formula>LEN(TRIM(D11))=0</formula>
    </cfRule>
  </conditionalFormatting>
  <conditionalFormatting sqref="D16:D17">
    <cfRule type="containsBlanks" dxfId="31" priority="22">
      <formula>LEN(TRIM(D16))=0</formula>
    </cfRule>
  </conditionalFormatting>
  <conditionalFormatting sqref="D21:D22">
    <cfRule type="containsBlanks" dxfId="30" priority="21">
      <formula>LEN(TRIM(D21))=0</formula>
    </cfRule>
  </conditionalFormatting>
  <conditionalFormatting sqref="D28:D32">
    <cfRule type="containsBlanks" dxfId="29" priority="20">
      <formula>LEN(TRIM(D28))=0</formula>
    </cfRule>
  </conditionalFormatting>
  <conditionalFormatting sqref="F28">
    <cfRule type="containsBlanks" dxfId="28" priority="15">
      <formula>LEN(TRIM(F28))=0</formula>
    </cfRule>
  </conditionalFormatting>
  <conditionalFormatting sqref="G9:G11">
    <cfRule type="containsBlanks" dxfId="27" priority="18">
      <formula>LEN(TRIM(G9))=0</formula>
    </cfRule>
  </conditionalFormatting>
  <conditionalFormatting sqref="G15:G18">
    <cfRule type="containsBlanks" dxfId="26" priority="17">
      <formula>LEN(TRIM(G15))=0</formula>
    </cfRule>
  </conditionalFormatting>
  <conditionalFormatting sqref="G21:H24">
    <cfRule type="containsBlanks" dxfId="25" priority="16">
      <formula>LEN(TRIM(G21))=0</formula>
    </cfRule>
  </conditionalFormatting>
  <conditionalFormatting sqref="H34">
    <cfRule type="containsText" dxfId="24" priority="5" operator="containsText" text="N/A">
      <formula>NOT(ISERROR(SEARCH("N/A",H34)))</formula>
    </cfRule>
    <cfRule type="containsBlanks" dxfId="23" priority="6">
      <formula>LEN(TRIM(H34))=0</formula>
    </cfRule>
  </conditionalFormatting>
  <dataValidations xWindow="568" yWindow="419" count="4">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45291</formula1>
      <formula2>45520</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H34" xr:uid="{35EC165F-C262-427B-AC51-C9AD2494E6CA}">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28:H33" xr:uid="{05A9FC33-BBE1-4E73-8D4B-B159BD2320CC}"/>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4"/>
  <sheetViews>
    <sheetView showGridLines="0" topLeftCell="A5" zoomScale="80" zoomScaleNormal="80" workbookViewId="0">
      <selection activeCell="F17" sqref="F17:G22"/>
    </sheetView>
  </sheetViews>
  <sheetFormatPr baseColWidth="10" defaultColWidth="11.453125" defaultRowHeight="14.5" x14ac:dyDescent="0.35"/>
  <cols>
    <col min="1" max="1" width="3.81640625" style="1" customWidth="1"/>
    <col min="2" max="2" width="11.453125" style="1"/>
    <col min="3" max="3" width="60.7265625" style="1" customWidth="1"/>
    <col min="4" max="4" width="20.81640625" style="1" customWidth="1"/>
    <col min="5" max="5" width="6.26953125" style="1" customWidth="1"/>
    <col min="6" max="6" width="47.81640625" style="1" bestFit="1" customWidth="1"/>
    <col min="7" max="7" width="24.1796875" style="1" customWidth="1"/>
    <col min="8" max="8" width="7.26953125" style="1" customWidth="1"/>
    <col min="9" max="18" width="11.453125" style="1"/>
    <col min="19" max="22" width="0" style="1" hidden="1" customWidth="1"/>
    <col min="23" max="16384" width="11.453125" style="1"/>
  </cols>
  <sheetData>
    <row r="1" spans="2:22" ht="15" thickBot="1" x14ac:dyDescent="0.4"/>
    <row r="2" spans="2:22" x14ac:dyDescent="0.35">
      <c r="B2" s="10"/>
      <c r="C2" s="11"/>
      <c r="D2" s="11"/>
      <c r="E2" s="11"/>
      <c r="F2" s="11"/>
      <c r="G2" s="11"/>
      <c r="H2" s="12"/>
      <c r="V2" s="1">
        <f>+D13+D14</f>
        <v>95</v>
      </c>
    </row>
    <row r="3" spans="2:22" x14ac:dyDescent="0.35">
      <c r="B3" s="13"/>
      <c r="H3" s="14"/>
      <c r="V3" s="23">
        <f>+IF(V2&lt;=20,V2,IF(ROUNDDOWN(V2*10%,0)&lt;20,20,ROUNDDOWN(V2*10%,0)))</f>
        <v>20</v>
      </c>
    </row>
    <row r="4" spans="2:22" x14ac:dyDescent="0.35">
      <c r="B4" s="13"/>
      <c r="H4" s="14"/>
    </row>
    <row r="5" spans="2:22" x14ac:dyDescent="0.35">
      <c r="B5" s="13"/>
      <c r="H5" s="14"/>
    </row>
    <row r="6" spans="2:22" ht="15" customHeight="1" x14ac:dyDescent="0.35">
      <c r="B6" s="13"/>
      <c r="G6" s="24"/>
      <c r="H6" s="25"/>
    </row>
    <row r="7" spans="2:22" ht="23.5" x14ac:dyDescent="0.35">
      <c r="B7" s="13"/>
      <c r="C7" s="132" t="s">
        <v>135</v>
      </c>
      <c r="D7" s="132"/>
      <c r="E7" s="132"/>
      <c r="F7" s="132"/>
      <c r="G7" s="132"/>
      <c r="H7" s="25"/>
      <c r="T7" s="1" t="s">
        <v>11</v>
      </c>
    </row>
    <row r="8" spans="2:22" x14ac:dyDescent="0.35">
      <c r="B8" s="13"/>
      <c r="E8" s="69" t="s">
        <v>132</v>
      </c>
      <c r="H8" s="14"/>
      <c r="T8" s="1" t="s">
        <v>12</v>
      </c>
    </row>
    <row r="9" spans="2:22" ht="15" customHeight="1" x14ac:dyDescent="0.35">
      <c r="B9" s="13"/>
      <c r="C9" s="20" t="s">
        <v>194</v>
      </c>
      <c r="D9" s="20" t="s">
        <v>22</v>
      </c>
      <c r="E9"/>
      <c r="F9" s="109" t="str">
        <f>"Seleccione una muestra de "&amp;V3&amp;" prejudiciales activos registrados antes  y hasta el 30 de diciembre  de 2023 (mas de 6 meses) y complete la siguiente tabla"</f>
        <v>Seleccione una muestra de 20 prejudiciales activos registrados antes  y hasta el 30 de diciembre  de 2023 (mas de 6 meses) y complete la siguiente tabla</v>
      </c>
      <c r="G9" s="110"/>
      <c r="H9" s="14"/>
      <c r="T9" s="1" t="s">
        <v>13</v>
      </c>
    </row>
    <row r="10" spans="2:22" x14ac:dyDescent="0.35">
      <c r="B10" s="13"/>
      <c r="C10" s="18" t="s">
        <v>142</v>
      </c>
      <c r="D10" s="63">
        <v>104</v>
      </c>
      <c r="E10"/>
      <c r="F10" s="111"/>
      <c r="G10" s="112"/>
      <c r="H10" s="14"/>
    </row>
    <row r="11" spans="2:22" x14ac:dyDescent="0.35">
      <c r="B11" s="13"/>
      <c r="C11" s="18" t="s">
        <v>51</v>
      </c>
      <c r="D11" s="63">
        <v>103</v>
      </c>
      <c r="E11"/>
      <c r="F11" s="21" t="s">
        <v>30</v>
      </c>
      <c r="G11" s="21" t="s">
        <v>53</v>
      </c>
      <c r="H11" s="14"/>
    </row>
    <row r="12" spans="2:22" x14ac:dyDescent="0.35">
      <c r="B12" s="13"/>
      <c r="C12" s="18" t="s">
        <v>195</v>
      </c>
      <c r="D12" s="63">
        <v>8</v>
      </c>
      <c r="E12"/>
      <c r="F12" s="28" t="s">
        <v>54</v>
      </c>
      <c r="G12" s="63">
        <v>20</v>
      </c>
      <c r="H12" s="14"/>
    </row>
    <row r="13" spans="2:22" x14ac:dyDescent="0.35">
      <c r="B13" s="13"/>
      <c r="C13" s="18" t="s">
        <v>166</v>
      </c>
      <c r="D13" s="63">
        <v>5</v>
      </c>
      <c r="E13"/>
      <c r="F13" s="18" t="s">
        <v>136</v>
      </c>
      <c r="G13" s="63">
        <v>0</v>
      </c>
      <c r="H13" s="14"/>
    </row>
    <row r="14" spans="2:22" x14ac:dyDescent="0.35">
      <c r="B14" s="13"/>
      <c r="C14" s="18" t="s">
        <v>196</v>
      </c>
      <c r="D14" s="63">
        <v>90</v>
      </c>
      <c r="E14"/>
      <c r="F14"/>
      <c r="G14"/>
      <c r="H14" s="14"/>
    </row>
    <row r="15" spans="2:22" x14ac:dyDescent="0.35">
      <c r="B15" s="13"/>
      <c r="E15"/>
      <c r="F15"/>
      <c r="G15"/>
      <c r="H15" s="14"/>
    </row>
    <row r="16" spans="2:22" x14ac:dyDescent="0.35">
      <c r="B16" s="13"/>
      <c r="C16" s="20" t="s">
        <v>197</v>
      </c>
      <c r="D16" s="20" t="s">
        <v>22</v>
      </c>
      <c r="E16"/>
      <c r="F16" s="136" t="s">
        <v>81</v>
      </c>
      <c r="G16" s="136"/>
      <c r="H16" s="14"/>
    </row>
    <row r="17" spans="2:8" x14ac:dyDescent="0.35">
      <c r="B17" s="13"/>
      <c r="C17" s="18" t="s">
        <v>198</v>
      </c>
      <c r="D17" s="63">
        <v>0</v>
      </c>
      <c r="E17"/>
      <c r="F17" s="137" t="s">
        <v>640</v>
      </c>
      <c r="G17" s="126"/>
      <c r="H17" s="14"/>
    </row>
    <row r="18" spans="2:8" x14ac:dyDescent="0.35">
      <c r="B18" s="13"/>
      <c r="C18" s="18" t="s">
        <v>199</v>
      </c>
      <c r="D18" s="63">
        <v>0</v>
      </c>
      <c r="E18"/>
      <c r="F18" s="126"/>
      <c r="G18" s="126"/>
      <c r="H18" s="14"/>
    </row>
    <row r="19" spans="2:8" x14ac:dyDescent="0.35">
      <c r="B19" s="13"/>
      <c r="C19"/>
      <c r="D19"/>
      <c r="E19"/>
      <c r="F19" s="126"/>
      <c r="G19" s="126"/>
      <c r="H19" s="14"/>
    </row>
    <row r="20" spans="2:8" x14ac:dyDescent="0.35">
      <c r="B20" s="13"/>
      <c r="C20"/>
      <c r="D20"/>
      <c r="E20"/>
      <c r="F20" s="126"/>
      <c r="G20" s="126"/>
      <c r="H20" s="14"/>
    </row>
    <row r="21" spans="2:8" x14ac:dyDescent="0.35">
      <c r="B21" s="13"/>
      <c r="E21"/>
      <c r="F21" s="126"/>
      <c r="G21" s="126"/>
      <c r="H21" s="14"/>
    </row>
    <row r="22" spans="2:8" ht="15" thickBot="1" x14ac:dyDescent="0.4">
      <c r="B22" s="13"/>
      <c r="E22"/>
      <c r="F22" s="126"/>
      <c r="G22" s="126"/>
      <c r="H22" s="14"/>
    </row>
    <row r="23" spans="2:8" ht="15" thickBot="1" x14ac:dyDescent="0.4">
      <c r="B23" s="13"/>
      <c r="E23"/>
      <c r="F23" s="73" t="s">
        <v>156</v>
      </c>
      <c r="G23" s="74" t="s">
        <v>11</v>
      </c>
      <c r="H23" s="14"/>
    </row>
    <row r="24" spans="2:8" ht="15" thickBot="1" x14ac:dyDescent="0.4">
      <c r="B24" s="15"/>
      <c r="C24" s="16"/>
      <c r="D24" s="16"/>
      <c r="E24" s="16"/>
      <c r="F24" s="16"/>
      <c r="G24" s="16"/>
      <c r="H24" s="17"/>
    </row>
  </sheetData>
  <sheetProtection algorithmName="SHA-512" hashValue="YiI3McmZli+pocDcwrQLn7Trqt/5LtUqzhX/+h3Cq5TtUahin8lQCLM1hmHgE3RSXWg76FUhgxRY9uBMoSlXNA==" saltValue="C6P84ynDSlETKpjcdE61jw==" spinCount="100000" sheet="1" objects="1" scenarios="1"/>
  <mergeCells count="4">
    <mergeCell ref="F9:G10"/>
    <mergeCell ref="C7:G7"/>
    <mergeCell ref="F16:G16"/>
    <mergeCell ref="F17:G22"/>
  </mergeCells>
  <conditionalFormatting sqref="D10:D14">
    <cfRule type="containsBlanks" dxfId="22" priority="6">
      <formula>LEN(TRIM(D10))=0</formula>
    </cfRule>
  </conditionalFormatting>
  <conditionalFormatting sqref="D17:D18">
    <cfRule type="containsBlanks" dxfId="21" priority="5">
      <formula>LEN(TRIM(D17))=0</formula>
    </cfRule>
  </conditionalFormatting>
  <conditionalFormatting sqref="F17">
    <cfRule type="containsBlanks" dxfId="20" priority="3">
      <formula>LEN(TRIM(F17))=0</formula>
    </cfRule>
  </conditionalFormatting>
  <conditionalFormatting sqref="G12:G13">
    <cfRule type="containsBlanks" dxfId="19" priority="4">
      <formula>LEN(TRIM(G12))=0</formula>
    </cfRule>
  </conditionalFormatting>
  <conditionalFormatting sqref="G23">
    <cfRule type="containsText" dxfId="18" priority="1" operator="containsText" text="N/A">
      <formula>NOT(ISERROR(SEARCH("N/A",G23)))</formula>
    </cfRule>
    <cfRule type="containsBlanks" dxfId="17" priority="2">
      <formula>LEN(TRIM(G23))=0</formula>
    </cfRule>
  </conditionalFormatting>
  <dataValidations xWindow="844" yWindow="465" count="3">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23" xr:uid="{593E6DF5-3CE4-4445-ACFF-0DDE2F64A645}">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17:G22" xr:uid="{93846C5A-BF4F-4C1F-B031-E762939E0015}"/>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8"/>
  <sheetViews>
    <sheetView showGridLines="0" topLeftCell="A3" zoomScale="70" zoomScaleNormal="70" workbookViewId="0">
      <selection activeCell="D22" sqref="D22"/>
    </sheetView>
  </sheetViews>
  <sheetFormatPr baseColWidth="10" defaultColWidth="11.453125" defaultRowHeight="14.5" x14ac:dyDescent="0.35"/>
  <cols>
    <col min="1" max="1" width="3.81640625" style="1" customWidth="1"/>
    <col min="2" max="2" width="11.453125" style="1"/>
    <col min="3" max="3" width="53.54296875" style="1" customWidth="1"/>
    <col min="4" max="4" width="20.81640625" style="1" customWidth="1"/>
    <col min="5" max="5" width="6.26953125" style="1" customWidth="1"/>
    <col min="6" max="6" width="64.54296875" style="1" customWidth="1"/>
    <col min="7" max="7" width="21.7265625" style="1" customWidth="1"/>
    <col min="8" max="8" width="7.26953125" style="1" customWidth="1"/>
    <col min="9" max="18" width="11.453125" style="1"/>
    <col min="19" max="22" width="0" style="1" hidden="1" customWidth="1"/>
    <col min="23" max="16384" width="11.453125" style="1"/>
  </cols>
  <sheetData>
    <row r="1" spans="2:22" ht="15" thickBot="1" x14ac:dyDescent="0.4"/>
    <row r="2" spans="2:22" x14ac:dyDescent="0.35">
      <c r="B2" s="10"/>
      <c r="C2" s="11"/>
      <c r="D2" s="11"/>
      <c r="E2" s="11"/>
      <c r="F2" s="11"/>
      <c r="G2" s="11"/>
      <c r="H2" s="12"/>
    </row>
    <row r="3" spans="2:22" x14ac:dyDescent="0.35">
      <c r="B3" s="13"/>
      <c r="H3" s="14"/>
      <c r="V3" s="23">
        <f>+IF(D10&lt;=10,D10,IF(ROUNDDOWN(D10*10%,0)&gt;10,10,ROUNDDOWN(D10*10%,0)))</f>
        <v>0</v>
      </c>
    </row>
    <row r="4" spans="2:22" x14ac:dyDescent="0.35">
      <c r="B4" s="13"/>
      <c r="H4" s="14"/>
    </row>
    <row r="5" spans="2:22" x14ac:dyDescent="0.35">
      <c r="B5" s="13"/>
      <c r="H5" s="14"/>
    </row>
    <row r="6" spans="2:22" ht="36.75" customHeight="1" x14ac:dyDescent="0.55000000000000004">
      <c r="B6" s="13"/>
      <c r="C6" s="26" t="s">
        <v>65</v>
      </c>
      <c r="D6" s="27"/>
      <c r="E6" s="22"/>
      <c r="F6"/>
      <c r="G6"/>
      <c r="H6" s="25"/>
    </row>
    <row r="7" spans="2:22" x14ac:dyDescent="0.35">
      <c r="B7" s="13"/>
      <c r="C7" s="1" t="s">
        <v>132</v>
      </c>
      <c r="F7"/>
      <c r="G7"/>
      <c r="H7" s="14"/>
      <c r="T7" s="1" t="s">
        <v>11</v>
      </c>
    </row>
    <row r="8" spans="2:22" x14ac:dyDescent="0.35">
      <c r="B8" s="13"/>
      <c r="C8" s="20" t="s">
        <v>65</v>
      </c>
      <c r="D8" s="20" t="s">
        <v>22</v>
      </c>
      <c r="E8"/>
      <c r="F8" s="20" t="s">
        <v>65</v>
      </c>
      <c r="G8" s="20" t="s">
        <v>22</v>
      </c>
      <c r="H8" s="14"/>
      <c r="T8" s="1" t="s">
        <v>12</v>
      </c>
    </row>
    <row r="9" spans="2:22" x14ac:dyDescent="0.35">
      <c r="B9" s="13"/>
      <c r="C9" s="18" t="s">
        <v>200</v>
      </c>
      <c r="D9" s="63">
        <v>0</v>
      </c>
      <c r="E9"/>
      <c r="F9" s="18" t="s">
        <v>201</v>
      </c>
      <c r="G9" s="63">
        <v>21</v>
      </c>
      <c r="H9" s="14"/>
      <c r="T9" s="1" t="s">
        <v>13</v>
      </c>
    </row>
    <row r="10" spans="2:22" x14ac:dyDescent="0.35">
      <c r="B10" s="13"/>
      <c r="C10" s="18" t="s">
        <v>144</v>
      </c>
      <c r="D10" s="63">
        <v>0</v>
      </c>
      <c r="E10"/>
      <c r="F10" s="18" t="s">
        <v>79</v>
      </c>
      <c r="G10" s="63">
        <v>21</v>
      </c>
      <c r="H10" s="14"/>
    </row>
    <row r="11" spans="2:22" x14ac:dyDescent="0.35">
      <c r="B11" s="13"/>
      <c r="D11" s="43"/>
      <c r="E11"/>
      <c r="G11" s="44"/>
      <c r="H11" s="14"/>
    </row>
    <row r="12" spans="2:22" x14ac:dyDescent="0.35">
      <c r="B12" s="13"/>
      <c r="C12" s="45" t="s">
        <v>83</v>
      </c>
      <c r="D12" s="43"/>
      <c r="E12"/>
      <c r="G12" s="44"/>
      <c r="H12" s="14"/>
      <c r="T12" s="1">
        <f>IF(D9="",0,1)</f>
        <v>1</v>
      </c>
    </row>
    <row r="13" spans="2:22" x14ac:dyDescent="0.35">
      <c r="B13" s="13"/>
      <c r="C13" s="138" t="s">
        <v>13</v>
      </c>
      <c r="D13" s="114"/>
      <c r="E13" s="114"/>
      <c r="F13" s="114"/>
      <c r="G13" s="115"/>
      <c r="H13" s="14"/>
    </row>
    <row r="14" spans="2:22" x14ac:dyDescent="0.35">
      <c r="B14" s="13"/>
      <c r="C14" s="116"/>
      <c r="D14" s="117"/>
      <c r="E14" s="117"/>
      <c r="F14" s="117"/>
      <c r="G14" s="118"/>
      <c r="H14" s="14"/>
    </row>
    <row r="15" spans="2:22" x14ac:dyDescent="0.35">
      <c r="B15" s="13"/>
      <c r="C15" s="116"/>
      <c r="D15" s="117"/>
      <c r="E15" s="117"/>
      <c r="F15" s="117"/>
      <c r="G15" s="118"/>
      <c r="H15" s="14"/>
    </row>
    <row r="16" spans="2:22" ht="15" thickBot="1" x14ac:dyDescent="0.4">
      <c r="B16" s="13"/>
      <c r="C16" s="139"/>
      <c r="D16" s="140"/>
      <c r="E16" s="140"/>
      <c r="F16" s="140"/>
      <c r="G16" s="141"/>
      <c r="H16" s="14"/>
      <c r="T16" s="1">
        <f>IF(G9="",0,1)</f>
        <v>1</v>
      </c>
    </row>
    <row r="17" spans="2:20" ht="15" thickBot="1" x14ac:dyDescent="0.4">
      <c r="B17" s="13"/>
      <c r="C17" s="73" t="s">
        <v>156</v>
      </c>
      <c r="D17" s="74" t="s">
        <v>12</v>
      </c>
      <c r="E17" s="72"/>
      <c r="F17" s="72"/>
      <c r="G17" s="72"/>
      <c r="H17" s="14"/>
    </row>
    <row r="18" spans="2:20" ht="15" thickBot="1" x14ac:dyDescent="0.4">
      <c r="B18" s="15"/>
      <c r="C18" s="16"/>
      <c r="D18" s="16"/>
      <c r="E18" s="16"/>
      <c r="F18" s="16"/>
      <c r="G18" s="16"/>
      <c r="H18" s="17"/>
      <c r="T18" s="1">
        <f>+T12+T16</f>
        <v>2</v>
      </c>
    </row>
  </sheetData>
  <sheetProtection algorithmName="SHA-512" hashValue="HRJq5CR39qn180Bp9AexX2ufTwvGDWMyCptO9CtZ2blNLE95m4Nl1uZuZLOo0AUAC/a+vw8pmsVUmdmiYzZfxA==" saltValue="h8c+tDp7cpos8eR8mxV27Q==" spinCount="100000" sheet="1"/>
  <mergeCells count="1">
    <mergeCell ref="C13:G16"/>
  </mergeCells>
  <conditionalFormatting sqref="C13">
    <cfRule type="containsBlanks" dxfId="16" priority="5">
      <formula>LEN(TRIM(C13))=0</formula>
    </cfRule>
  </conditionalFormatting>
  <conditionalFormatting sqref="D9:D10">
    <cfRule type="containsBlanks" dxfId="15" priority="4">
      <formula>LEN(TRIM(D9))=0</formula>
    </cfRule>
  </conditionalFormatting>
  <conditionalFormatting sqref="D17">
    <cfRule type="containsText" dxfId="14" priority="1" operator="containsText" text="N/A">
      <formula>NOT(ISERROR(SEARCH("N/A",D17)))</formula>
    </cfRule>
    <cfRule type="containsBlanks" dxfId="13" priority="2">
      <formula>LEN(TRIM(D17))=0</formula>
    </cfRule>
  </conditionalFormatting>
  <conditionalFormatting sqref="G9:G10">
    <cfRule type="containsBlanks" dxfId="12" priority="3">
      <formula>LEN(TRIM(G9))=0</formula>
    </cfRule>
  </conditionalFormatting>
  <dataValidations count="3">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17" xr:uid="{44E2686A-B5C9-4021-9CC2-4CF060CCE61B}">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3:G16" xr:uid="{CC0E1F43-98FE-46AA-9C84-D0E13CFBC589}"/>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1551-7AFF-4880-815E-958029677020}">
  <dimension ref="B1:V12"/>
  <sheetViews>
    <sheetView showGridLines="0" workbookViewId="0">
      <selection activeCell="F11" sqref="F11"/>
    </sheetView>
  </sheetViews>
  <sheetFormatPr baseColWidth="10" defaultColWidth="11.453125" defaultRowHeight="14.5" x14ac:dyDescent="0.35"/>
  <cols>
    <col min="1" max="1" width="3.81640625" style="1" customWidth="1"/>
    <col min="2" max="2" width="11.453125" style="1"/>
    <col min="3" max="3" width="46.1796875" style="1" customWidth="1"/>
    <col min="4" max="4" width="20.81640625" style="1" customWidth="1"/>
    <col min="5" max="5" width="6.26953125" style="1" customWidth="1"/>
    <col min="6" max="6" width="36.453125" style="1" customWidth="1"/>
    <col min="7" max="7" width="24.1796875" style="1" customWidth="1"/>
    <col min="8" max="8" width="7.26953125" style="1" customWidth="1"/>
    <col min="9" max="18" width="11.453125" style="1"/>
    <col min="19" max="20" width="11.453125" style="1" customWidth="1"/>
    <col min="21" max="21" width="11.453125" style="1"/>
    <col min="22" max="22" width="0" style="1" hidden="1" customWidth="1"/>
    <col min="23" max="16384" width="11.453125" style="1"/>
  </cols>
  <sheetData>
    <row r="1" spans="2:22" ht="15" thickBot="1" x14ac:dyDescent="0.4"/>
    <row r="2" spans="2:22" x14ac:dyDescent="0.35">
      <c r="B2" s="10"/>
      <c r="C2" s="11"/>
      <c r="D2" s="11"/>
      <c r="E2" s="11"/>
      <c r="F2" s="11"/>
      <c r="G2" s="11"/>
      <c r="H2" s="12"/>
    </row>
    <row r="3" spans="2:22" x14ac:dyDescent="0.35">
      <c r="B3" s="13"/>
      <c r="H3" s="14"/>
      <c r="V3" s="23" t="e">
        <f>+IF(D10&lt;=10,D10,IF(ROUNDDOWN(D10*10%,0)&gt;10,10,ROUNDDOWN(D10*10%,0)))</f>
        <v>#VALUE!</v>
      </c>
    </row>
    <row r="4" spans="2:22" x14ac:dyDescent="0.35">
      <c r="B4" s="13"/>
      <c r="H4" s="14"/>
    </row>
    <row r="5" spans="2:22" x14ac:dyDescent="0.35">
      <c r="B5" s="13"/>
      <c r="H5" s="14"/>
    </row>
    <row r="6" spans="2:22" ht="21.75" customHeight="1" x14ac:dyDescent="0.5">
      <c r="B6" s="13"/>
      <c r="C6" s="132" t="s">
        <v>173</v>
      </c>
      <c r="D6" s="132"/>
      <c r="E6" s="22"/>
      <c r="F6"/>
      <c r="G6"/>
      <c r="H6" s="25"/>
    </row>
    <row r="7" spans="2:22" x14ac:dyDescent="0.35">
      <c r="B7" s="13"/>
      <c r="C7" s="1" t="s">
        <v>132</v>
      </c>
      <c r="F7" s="46" t="s">
        <v>83</v>
      </c>
      <c r="G7"/>
      <c r="H7" s="14"/>
      <c r="T7" s="1" t="s">
        <v>11</v>
      </c>
    </row>
    <row r="8" spans="2:22" x14ac:dyDescent="0.35">
      <c r="B8" s="13"/>
      <c r="C8" s="20" t="s">
        <v>168</v>
      </c>
      <c r="D8" s="20" t="s">
        <v>167</v>
      </c>
      <c r="E8"/>
      <c r="F8" s="142" t="s">
        <v>13</v>
      </c>
      <c r="G8" s="143"/>
      <c r="H8" s="14"/>
      <c r="T8" s="1" t="s">
        <v>12</v>
      </c>
    </row>
    <row r="9" spans="2:22" ht="31.5" customHeight="1" x14ac:dyDescent="0.35">
      <c r="B9" s="13"/>
      <c r="C9" s="84" t="s">
        <v>202</v>
      </c>
      <c r="D9" s="63" t="s">
        <v>11</v>
      </c>
      <c r="E9"/>
      <c r="F9" s="144"/>
      <c r="G9" s="145"/>
      <c r="H9" s="14"/>
      <c r="T9" s="1" t="s">
        <v>13</v>
      </c>
    </row>
    <row r="10" spans="2:22" ht="29.5" thickBot="1" x14ac:dyDescent="0.4">
      <c r="B10" s="13"/>
      <c r="C10" s="84" t="s">
        <v>203</v>
      </c>
      <c r="D10" s="63" t="s">
        <v>11</v>
      </c>
      <c r="E10"/>
      <c r="F10" s="146"/>
      <c r="G10" s="147"/>
      <c r="H10" s="14"/>
    </row>
    <row r="11" spans="2:22" ht="15" thickBot="1" x14ac:dyDescent="0.4">
      <c r="B11" s="13"/>
      <c r="D11"/>
      <c r="E11"/>
      <c r="F11" s="73" t="s">
        <v>156</v>
      </c>
      <c r="G11" s="74" t="s">
        <v>12</v>
      </c>
      <c r="H11" s="14"/>
    </row>
    <row r="12" spans="2:22" ht="15" thickBot="1" x14ac:dyDescent="0.4">
      <c r="B12" s="15"/>
      <c r="C12" s="16"/>
      <c r="D12" s="16"/>
      <c r="E12" s="16"/>
      <c r="F12" s="16"/>
      <c r="G12" s="16"/>
      <c r="H12" s="17"/>
    </row>
  </sheetData>
  <sheetProtection algorithmName="SHA-512" hashValue="AWj8vEFAX+s2yCDwOaQ2Qf0tS7fTr6ZTSbc2P2AgmlyPyR02wYFZOBE8Jbxe/1ngkN0im2Lp56PIuIm3FYgZ3g==" saltValue="84lgkRZqrbx255zp4RcZMg==" spinCount="100000" sheet="1" objects="1" scenarios="1"/>
  <mergeCells count="2">
    <mergeCell ref="C6:D6"/>
    <mergeCell ref="F8:G10"/>
  </mergeCells>
  <conditionalFormatting sqref="D9:D10">
    <cfRule type="containsBlanks" dxfId="11" priority="3">
      <formula>LEN(TRIM(D9))=0</formula>
    </cfRule>
  </conditionalFormatting>
  <conditionalFormatting sqref="F8">
    <cfRule type="containsBlanks" dxfId="10" priority="4">
      <formula>LEN(TRIM(F8))=0</formula>
    </cfRule>
  </conditionalFormatting>
  <conditionalFormatting sqref="G11">
    <cfRule type="containsText" dxfId="9" priority="1" operator="containsText" text="N/A">
      <formula>NOT(ISERROR(SEARCH("N/A",G11)))</formula>
    </cfRule>
    <cfRule type="containsBlanks" dxfId="8" priority="2">
      <formula>LEN(TRIM(G11))=0</formula>
    </cfRule>
  </conditionalFormatting>
  <dataValidations count="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8896355C-A27B-496E-AB0E-2F469CC6CCAF}">
      <formula1>$T$7:$T$9</formula1>
    </dataValidation>
    <dataValidation type="list" showInputMessage="1" showErrorMessage="1" promptTitle="Gestiona o No Sesiones de Comite" prompt="Indique si su entidad Gestiona Sesiones de comite de conciliacion atraves de ekogui, programa sesiones,  agenda casos, concluye fichas, terminas sesiones." sqref="D9" xr:uid="{CAA0D4C5-79C4-4A93-A478-B87ED3F14A75}">
      <formula1>$T$6:$T$9</formula1>
    </dataValidation>
    <dataValidation type="list" showInputMessage="1" showErrorMessage="1" promptTitle="Gestiona o No Sesiones de Comite" prompt="Indique si su entidad Gestiona elabora fichas, las termina y las concluye a traves del sistema Ekogui" sqref="D10" xr:uid="{64BD8E8F-5BB3-4A73-8291-88E4C6F3ECD7}">
      <formula1>$T$6:$T$9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 xr:uid="{858F0100-502D-4FB2-81C8-42A8B7838C88}"/>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2"/>
  <sheetViews>
    <sheetView showGridLines="0" topLeftCell="A3" workbookViewId="0">
      <selection activeCell="F16" sqref="F16"/>
    </sheetView>
  </sheetViews>
  <sheetFormatPr baseColWidth="10" defaultColWidth="11.453125" defaultRowHeight="14.5" x14ac:dyDescent="0.35"/>
  <cols>
    <col min="1" max="1" width="3.81640625" style="1" customWidth="1"/>
    <col min="2" max="2" width="11.453125" style="1"/>
    <col min="3" max="3" width="44.1796875" style="1" customWidth="1"/>
    <col min="4" max="4" width="20.81640625" style="1" customWidth="1"/>
    <col min="5" max="5" width="6.26953125" style="1" customWidth="1"/>
    <col min="6" max="6" width="36.453125" style="1" customWidth="1"/>
    <col min="7" max="7" width="24.1796875" style="1" customWidth="1"/>
    <col min="8" max="8" width="7.26953125" style="1" customWidth="1"/>
    <col min="9" max="18" width="11.453125" style="1"/>
    <col min="19" max="19" width="11.453125" style="1" customWidth="1"/>
    <col min="20" max="20" width="11.453125" style="1" hidden="1" customWidth="1"/>
    <col min="21" max="21" width="11.453125" style="1"/>
    <col min="22" max="22" width="0" style="1" hidden="1" customWidth="1"/>
    <col min="23" max="16384" width="11.453125" style="1"/>
  </cols>
  <sheetData>
    <row r="1" spans="2:22" ht="15" thickBot="1" x14ac:dyDescent="0.4"/>
    <row r="2" spans="2:22" x14ac:dyDescent="0.35">
      <c r="B2" s="10"/>
      <c r="C2" s="11"/>
      <c r="D2" s="11"/>
      <c r="E2" s="11"/>
      <c r="F2" s="11"/>
      <c r="G2" s="11"/>
      <c r="H2" s="12"/>
    </row>
    <row r="3" spans="2:22" x14ac:dyDescent="0.35">
      <c r="B3" s="13"/>
      <c r="H3" s="14"/>
      <c r="V3" s="23" t="e">
        <f>+IF(D10&lt;=10,D10,IF(ROUNDDOWN(D10*10%,0)&gt;10,10,ROUNDDOWN(D10*10%,0)))</f>
        <v>#VALUE!</v>
      </c>
    </row>
    <row r="4" spans="2:22" x14ac:dyDescent="0.35">
      <c r="B4" s="13"/>
      <c r="H4" s="14"/>
    </row>
    <row r="5" spans="2:22" x14ac:dyDescent="0.35">
      <c r="B5" s="13"/>
      <c r="H5" s="14"/>
    </row>
    <row r="6" spans="2:22" ht="21.75" customHeight="1" x14ac:dyDescent="0.5">
      <c r="B6" s="13"/>
      <c r="C6" s="132" t="s">
        <v>8</v>
      </c>
      <c r="D6" s="132"/>
      <c r="E6" s="22"/>
      <c r="F6"/>
      <c r="G6"/>
      <c r="H6" s="25"/>
    </row>
    <row r="7" spans="2:22" x14ac:dyDescent="0.35">
      <c r="B7" s="13"/>
      <c r="C7" s="1" t="s">
        <v>132</v>
      </c>
      <c r="F7" s="46" t="s">
        <v>83</v>
      </c>
      <c r="G7"/>
      <c r="H7" s="14"/>
      <c r="T7" s="1" t="s">
        <v>11</v>
      </c>
    </row>
    <row r="8" spans="2:22" x14ac:dyDescent="0.35">
      <c r="B8" s="13"/>
      <c r="C8" s="20" t="s">
        <v>29</v>
      </c>
      <c r="D8" s="20" t="s">
        <v>22</v>
      </c>
      <c r="E8"/>
      <c r="F8" s="138" t="s">
        <v>637</v>
      </c>
      <c r="G8" s="115"/>
      <c r="H8" s="14"/>
      <c r="T8" s="1" t="s">
        <v>12</v>
      </c>
    </row>
    <row r="9" spans="2:22" x14ac:dyDescent="0.35">
      <c r="B9" s="13"/>
      <c r="C9" s="18" t="s">
        <v>152</v>
      </c>
      <c r="D9" s="63" t="s">
        <v>12</v>
      </c>
      <c r="E9"/>
      <c r="F9" s="116"/>
      <c r="G9" s="118"/>
      <c r="H9" s="14"/>
      <c r="T9" s="1" t="s">
        <v>13</v>
      </c>
    </row>
    <row r="10" spans="2:22" ht="15" thickBot="1" x14ac:dyDescent="0.4">
      <c r="B10" s="13"/>
      <c r="C10" s="18" t="s">
        <v>204</v>
      </c>
      <c r="D10" s="63" t="s">
        <v>12</v>
      </c>
      <c r="E10"/>
      <c r="F10" s="139"/>
      <c r="G10" s="141"/>
      <c r="H10" s="14"/>
    </row>
    <row r="11" spans="2:22" ht="15" thickBot="1" x14ac:dyDescent="0.4">
      <c r="B11" s="13"/>
      <c r="D11"/>
      <c r="E11"/>
      <c r="F11" s="73" t="s">
        <v>156</v>
      </c>
      <c r="G11" s="74" t="s">
        <v>13</v>
      </c>
      <c r="H11" s="14"/>
    </row>
    <row r="12" spans="2:22" ht="15" thickBot="1" x14ac:dyDescent="0.4">
      <c r="B12" s="15"/>
      <c r="C12" s="16"/>
      <c r="D12" s="16"/>
      <c r="E12" s="16"/>
      <c r="F12" s="16"/>
      <c r="G12" s="16"/>
      <c r="H12" s="17"/>
    </row>
  </sheetData>
  <sheetProtection algorithmName="SHA-512" hashValue="H2i4O9bTxctrU+w7cqnYCN8pzHoc9AkopMETt/V5kJGftJAkgsUWH+79G4iTbhNC3ait7Ah/CSeAhJwPyHUhYQ==" saltValue="mZYXZdBqhXNlQqDnz9Z1NA==" spinCount="100000" sheet="1" objects="1" scenarios="1"/>
  <mergeCells count="2">
    <mergeCell ref="C6:D6"/>
    <mergeCell ref="F8:G10"/>
  </mergeCells>
  <conditionalFormatting sqref="D9:D10">
    <cfRule type="containsBlanks" dxfId="7" priority="3">
      <formula>LEN(TRIM(D9))=0</formula>
    </cfRule>
  </conditionalFormatting>
  <conditionalFormatting sqref="F8">
    <cfRule type="containsBlanks" dxfId="6" priority="4">
      <formula>LEN(TRIM(F8))=0</formula>
    </cfRule>
  </conditionalFormatting>
  <conditionalFormatting sqref="G11">
    <cfRule type="containsText" dxfId="5" priority="1" operator="containsText" text="N/A">
      <formula>NOT(ISERROR(SEARCH("N/A",G11)))</formula>
    </cfRule>
    <cfRule type="containsBlanks" dxfId="4" priority="2">
      <formula>LEN(TRIM(G11))=0</formula>
    </cfRule>
  </conditionalFormatting>
  <dataValidations xWindow="514" yWindow="409" count="3">
    <dataValidation type="list" showInputMessage="1" showErrorMessage="1" promptTitle="Gestiona o No Pagos" prompt="Indique si su entidad Gestiona o No pagos o reliza Informes a traves de SIIF" sqref="D9:D10" xr:uid="{00000000-0002-0000-0600-000000000000}">
      <formula1>$T$7:$T$9</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198DC781-AB8B-4878-84D6-D346F559FE3D}">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G10" xr:uid="{4BC59D6D-5D30-4117-9170-F36CC805FC1E}"/>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pageSetUpPr fitToPage="1"/>
  </sheetPr>
  <dimension ref="B1:T45"/>
  <sheetViews>
    <sheetView showGridLines="0" tabSelected="1" topLeftCell="A27" zoomScale="60" zoomScaleNormal="60" workbookViewId="0">
      <selection activeCell="I25" sqref="I25"/>
    </sheetView>
  </sheetViews>
  <sheetFormatPr baseColWidth="10" defaultRowHeight="14.5" x14ac:dyDescent="0.35"/>
  <cols>
    <col min="2" max="2" width="42.7265625" customWidth="1"/>
    <col min="3" max="3" width="14.54296875" bestFit="1" customWidth="1"/>
    <col min="5" max="5" width="33" bestFit="1" customWidth="1"/>
    <col min="6" max="6" width="14.54296875" bestFit="1" customWidth="1"/>
    <col min="19" max="20" width="0" hidden="1" customWidth="1"/>
  </cols>
  <sheetData>
    <row r="1" spans="2:20" ht="17.25" customHeight="1" x14ac:dyDescent="0.35">
      <c r="B1" s="2"/>
      <c r="C1" s="3"/>
      <c r="D1" s="3"/>
      <c r="E1" s="3"/>
      <c r="F1" s="3"/>
      <c r="G1" s="4"/>
    </row>
    <row r="2" spans="2:20" ht="18.5" x14ac:dyDescent="0.45">
      <c r="B2" s="157" t="s">
        <v>205</v>
      </c>
      <c r="C2" s="158"/>
      <c r="D2" s="158"/>
      <c r="E2" s="158"/>
      <c r="F2" s="158"/>
      <c r="G2" s="159"/>
      <c r="H2" s="36"/>
      <c r="I2" s="36"/>
      <c r="J2" s="36"/>
      <c r="K2" s="36"/>
      <c r="L2" s="36"/>
    </row>
    <row r="3" spans="2:20" ht="18.5" x14ac:dyDescent="0.45">
      <c r="B3" s="157" t="s">
        <v>10</v>
      </c>
      <c r="C3" s="158"/>
      <c r="D3" s="158"/>
      <c r="E3" s="158"/>
      <c r="F3" s="158"/>
      <c r="G3" s="159"/>
      <c r="H3" s="36"/>
      <c r="I3" s="36"/>
      <c r="J3" s="36"/>
      <c r="K3" s="36"/>
      <c r="L3" s="36"/>
    </row>
    <row r="4" spans="2:20" ht="24" thickBot="1" x14ac:dyDescent="0.6">
      <c r="B4" s="85"/>
      <c r="C4" s="88"/>
      <c r="D4" s="88" t="s">
        <v>143</v>
      </c>
      <c r="E4" s="33"/>
      <c r="F4" s="33"/>
      <c r="G4" s="86"/>
      <c r="H4" s="33"/>
      <c r="I4" s="33"/>
      <c r="J4" s="33"/>
      <c r="K4" s="33"/>
      <c r="L4" s="33"/>
    </row>
    <row r="5" spans="2:20" ht="15" thickBot="1" x14ac:dyDescent="0.4">
      <c r="B5" s="5" t="s">
        <v>146</v>
      </c>
      <c r="C5" s="151" t="s">
        <v>609</v>
      </c>
      <c r="D5" s="152"/>
      <c r="E5" s="152"/>
      <c r="F5" s="152"/>
      <c r="G5" s="153"/>
    </row>
    <row r="6" spans="2:20" ht="15" thickBot="1" x14ac:dyDescent="0.4">
      <c r="B6" s="5" t="s">
        <v>147</v>
      </c>
      <c r="C6" s="154" t="s">
        <v>638</v>
      </c>
      <c r="D6" s="155"/>
      <c r="E6" s="155"/>
      <c r="F6" s="155"/>
      <c r="G6" s="156"/>
    </row>
    <row r="7" spans="2:20" x14ac:dyDescent="0.35">
      <c r="B7" s="5"/>
      <c r="G7" s="6"/>
      <c r="T7" s="1" t="s">
        <v>11</v>
      </c>
    </row>
    <row r="8" spans="2:20" x14ac:dyDescent="0.35">
      <c r="B8" s="5" t="s">
        <v>36</v>
      </c>
      <c r="C8" s="89" t="str">
        <f>+IF(SUM(USUARIOS!I12:J17)=0,"Falta diligenciar","")</f>
        <v/>
      </c>
      <c r="E8" t="s">
        <v>70</v>
      </c>
      <c r="F8" s="89" t="str">
        <f>+IF(PREJUDICIALES!$D$10="","Falta  actualizar","")</f>
        <v/>
      </c>
      <c r="G8" s="6"/>
      <c r="T8" s="1" t="s">
        <v>12</v>
      </c>
    </row>
    <row r="9" spans="2:20" x14ac:dyDescent="0.35">
      <c r="B9" s="90" t="s">
        <v>39</v>
      </c>
      <c r="C9" s="68">
        <f>+SUM(USUARIOS!I12:I17)/(6-SUM(USUARIOS!H12:H17))</f>
        <v>1</v>
      </c>
      <c r="E9" s="35" t="s">
        <v>44</v>
      </c>
      <c r="F9" s="67">
        <f>+PREJUDICIALES!$D$11</f>
        <v>103</v>
      </c>
      <c r="G9" s="6"/>
      <c r="T9" s="1" t="s">
        <v>13</v>
      </c>
    </row>
    <row r="10" spans="2:20" x14ac:dyDescent="0.35">
      <c r="B10" s="90" t="s">
        <v>37</v>
      </c>
      <c r="C10" s="67">
        <f>+ABOGADOS!$D$12+SUM(USUARIOS!I12:I17)</f>
        <v>51</v>
      </c>
      <c r="E10" s="35" t="s">
        <v>42</v>
      </c>
      <c r="F10" s="68">
        <f>IFERROR(PREJUDICIALES!$D$11/PREJUDICIALES!$D$10,"")</f>
        <v>0.99038461538461542</v>
      </c>
      <c r="G10" s="6"/>
    </row>
    <row r="11" spans="2:20" x14ac:dyDescent="0.35">
      <c r="B11" s="90" t="s">
        <v>9</v>
      </c>
      <c r="C11" s="67" t="s">
        <v>96</v>
      </c>
      <c r="E11" s="35" t="s">
        <v>45</v>
      </c>
      <c r="F11" s="68">
        <f>IFERROR(PREJUDICIALES!$G$13/PREJUDICIALES!$V$3,"")</f>
        <v>0</v>
      </c>
      <c r="G11" s="6"/>
    </row>
    <row r="12" spans="2:20" x14ac:dyDescent="0.35">
      <c r="B12" s="90" t="s">
        <v>38</v>
      </c>
      <c r="C12" s="68">
        <f>IFERROR((ABOGADOS!$H$17+ABOGADOS!$H$18+ABOGADOS!$H$19*0.5)/ABOGADOS!D12,"")</f>
        <v>0.21276595744680851</v>
      </c>
      <c r="G12" s="6"/>
    </row>
    <row r="13" spans="2:20" x14ac:dyDescent="0.35">
      <c r="B13" s="5"/>
      <c r="E13" t="s">
        <v>65</v>
      </c>
      <c r="F13" s="89" t="str">
        <f>+IF(ARBITRAMENTOS!T18=0,"Falta  actualizar","")</f>
        <v/>
      </c>
      <c r="G13" s="6"/>
    </row>
    <row r="14" spans="2:20" x14ac:dyDescent="0.35">
      <c r="B14" s="5"/>
      <c r="E14" s="35" t="s">
        <v>43</v>
      </c>
      <c r="F14" s="67">
        <f>+ARBITRAMENTOS!D10</f>
        <v>0</v>
      </c>
      <c r="G14" s="6"/>
    </row>
    <row r="15" spans="2:20" x14ac:dyDescent="0.35">
      <c r="B15" s="5"/>
      <c r="E15" s="35" t="s">
        <v>42</v>
      </c>
      <c r="F15" s="68" t="str">
        <f>IFERROR(ARBITRAMENTOS!D10/ARBITRAMENTOS!D9,"")</f>
        <v/>
      </c>
      <c r="G15" s="6"/>
    </row>
    <row r="16" spans="2:20" x14ac:dyDescent="0.35">
      <c r="B16" s="5"/>
      <c r="G16" s="6"/>
    </row>
    <row r="17" spans="2:7" x14ac:dyDescent="0.35">
      <c r="B17" s="5"/>
      <c r="E17" t="s">
        <v>68</v>
      </c>
      <c r="F17" s="89" t="str">
        <f>+IF(PAGOS!D9="","Falta  actualizar","")</f>
        <v/>
      </c>
      <c r="G17" s="6"/>
    </row>
    <row r="18" spans="2:7" x14ac:dyDescent="0.35">
      <c r="B18" s="5" t="s">
        <v>69</v>
      </c>
      <c r="C18" s="89" t="str">
        <f>+IF(JUDICIALES!$D$11="","Falta  actualizar","")</f>
        <v/>
      </c>
      <c r="E18" s="35" t="s">
        <v>148</v>
      </c>
      <c r="F18" s="67" t="str">
        <f>+IF(PAGOS!D10="No","No","Si")</f>
        <v>No</v>
      </c>
      <c r="G18" s="6"/>
    </row>
    <row r="19" spans="2:7" x14ac:dyDescent="0.35">
      <c r="B19" s="90" t="s">
        <v>40</v>
      </c>
      <c r="C19" s="67">
        <f>+JUDICIALES!$D$12</f>
        <v>1066</v>
      </c>
      <c r="E19" s="35" t="s">
        <v>145</v>
      </c>
      <c r="F19" s="67" t="str">
        <f>+IF(PAGOS!D9="No","No aplica","Si")</f>
        <v>No aplica</v>
      </c>
      <c r="G19" s="6"/>
    </row>
    <row r="20" spans="2:7" x14ac:dyDescent="0.35">
      <c r="B20" s="90" t="s">
        <v>42</v>
      </c>
      <c r="C20" s="68">
        <f>IFERROR(JUDICIALES!$D$12/JUDICIALES!$D$11,"")</f>
        <v>0.98886827458256032</v>
      </c>
      <c r="F20" s="91"/>
      <c r="G20" s="6"/>
    </row>
    <row r="21" spans="2:7" x14ac:dyDescent="0.35">
      <c r="B21" s="90" t="s">
        <v>46</v>
      </c>
      <c r="C21" s="68">
        <f>IFERROR(JUDICIALES!$G$11/JUDICIALES!$G$10,"")</f>
        <v>1</v>
      </c>
      <c r="E21" t="s">
        <v>174</v>
      </c>
      <c r="F21" s="89" t="str">
        <f>+IF('COMITES DE CONCILIACION'!D9="","Falta  actualizar","")</f>
        <v/>
      </c>
      <c r="G21" s="6"/>
    </row>
    <row r="22" spans="2:7" x14ac:dyDescent="0.35">
      <c r="B22" s="90" t="s">
        <v>41</v>
      </c>
      <c r="C22" s="67">
        <f>IFERROR(C19/ABOGADOS!$D$12,"")</f>
        <v>22.680851063829788</v>
      </c>
      <c r="E22" s="35" t="s">
        <v>176</v>
      </c>
      <c r="F22" s="67" t="str">
        <f>+IF('COMITES DE CONCILIACION'!D9="No","No","Si")</f>
        <v>Si</v>
      </c>
      <c r="G22" s="6"/>
    </row>
    <row r="23" spans="2:7" x14ac:dyDescent="0.35">
      <c r="B23" s="90" t="s">
        <v>149</v>
      </c>
      <c r="C23" s="68">
        <f>IFERROR(1-(JUDICIALES!$H$22+JUDICIALES!$H$23+JUDICIALES!$H$24)/(JUDICIALES!$G$22+JUDICIALES!$G$23+JUDICIALES!$G$24),"")</f>
        <v>1.1560693641619046E-3</v>
      </c>
      <c r="E23" s="35" t="s">
        <v>175</v>
      </c>
      <c r="F23" s="67" t="str">
        <f>+IF('COMITES DE CONCILIACION'!D10="No","No","Si")</f>
        <v>Si</v>
      </c>
      <c r="G23" s="6"/>
    </row>
    <row r="24" spans="2:7" ht="15" thickBot="1" x14ac:dyDescent="0.4">
      <c r="B24" s="5"/>
      <c r="G24" s="6"/>
    </row>
    <row r="25" spans="2:7" ht="15" thickBot="1" x14ac:dyDescent="0.4">
      <c r="B25" s="92" t="s">
        <v>163</v>
      </c>
      <c r="C25" s="93"/>
      <c r="D25" s="93"/>
      <c r="E25" s="93"/>
      <c r="F25" s="93"/>
      <c r="G25" s="94"/>
    </row>
    <row r="26" spans="2:7" x14ac:dyDescent="0.35">
      <c r="B26" s="160" t="s">
        <v>13</v>
      </c>
      <c r="C26" s="161"/>
      <c r="D26" s="161"/>
      <c r="E26" s="161"/>
      <c r="F26" s="161"/>
      <c r="G26" s="162"/>
    </row>
    <row r="27" spans="2:7" x14ac:dyDescent="0.35">
      <c r="B27" s="163"/>
      <c r="C27" s="164"/>
      <c r="D27" s="164"/>
      <c r="E27" s="164"/>
      <c r="F27" s="164"/>
      <c r="G27" s="165"/>
    </row>
    <row r="28" spans="2:7" x14ac:dyDescent="0.35">
      <c r="B28" s="163"/>
      <c r="C28" s="164"/>
      <c r="D28" s="164"/>
      <c r="E28" s="164"/>
      <c r="F28" s="164"/>
      <c r="G28" s="165"/>
    </row>
    <row r="29" spans="2:7" ht="15" thickBot="1" x14ac:dyDescent="0.4">
      <c r="B29" s="154"/>
      <c r="C29" s="155"/>
      <c r="D29" s="155"/>
      <c r="E29" s="155"/>
      <c r="F29" s="155"/>
      <c r="G29" s="156"/>
    </row>
    <row r="30" spans="2:7" ht="15" thickBot="1" x14ac:dyDescent="0.4">
      <c r="B30" s="15" t="s">
        <v>165</v>
      </c>
      <c r="C30" s="95" t="s">
        <v>12</v>
      </c>
      <c r="G30" s="6"/>
    </row>
    <row r="31" spans="2:7" ht="15" thickBot="1" x14ac:dyDescent="0.4">
      <c r="B31" s="5"/>
      <c r="G31" s="6"/>
    </row>
    <row r="32" spans="2:7" ht="15.75" customHeight="1" thickBot="1" x14ac:dyDescent="0.4">
      <c r="B32" s="166" t="s">
        <v>206</v>
      </c>
      <c r="C32" s="167"/>
      <c r="D32" s="167"/>
      <c r="E32" s="167"/>
      <c r="F32" s="167"/>
      <c r="G32" s="168"/>
    </row>
    <row r="33" spans="2:7" ht="15" customHeight="1" x14ac:dyDescent="0.35">
      <c r="B33" s="169" t="s">
        <v>207</v>
      </c>
      <c r="C33" s="170"/>
      <c r="D33" s="170"/>
      <c r="E33" s="170"/>
      <c r="F33" s="170"/>
      <c r="G33" s="171"/>
    </row>
    <row r="34" spans="2:7" x14ac:dyDescent="0.35">
      <c r="B34" s="172"/>
      <c r="C34" s="173"/>
      <c r="D34" s="173"/>
      <c r="E34" s="173"/>
      <c r="F34" s="173"/>
      <c r="G34" s="174"/>
    </row>
    <row r="35" spans="2:7" x14ac:dyDescent="0.35">
      <c r="B35" s="172"/>
      <c r="C35" s="173"/>
      <c r="D35" s="173"/>
      <c r="E35" s="173"/>
      <c r="F35" s="173"/>
      <c r="G35" s="174"/>
    </row>
    <row r="36" spans="2:7" x14ac:dyDescent="0.35">
      <c r="B36" s="172"/>
      <c r="C36" s="173"/>
      <c r="D36" s="173"/>
      <c r="E36" s="173"/>
      <c r="F36" s="173"/>
      <c r="G36" s="174"/>
    </row>
    <row r="37" spans="2:7" x14ac:dyDescent="0.35">
      <c r="B37" s="172"/>
      <c r="C37" s="173"/>
      <c r="D37" s="173"/>
      <c r="E37" s="173"/>
      <c r="F37" s="173"/>
      <c r="G37" s="174"/>
    </row>
    <row r="38" spans="2:7" x14ac:dyDescent="0.35">
      <c r="B38" s="172"/>
      <c r="C38" s="173"/>
      <c r="D38" s="173"/>
      <c r="E38" s="173"/>
      <c r="F38" s="173"/>
      <c r="G38" s="174"/>
    </row>
    <row r="39" spans="2:7" x14ac:dyDescent="0.35">
      <c r="B39" s="172"/>
      <c r="C39" s="173"/>
      <c r="D39" s="173"/>
      <c r="E39" s="173"/>
      <c r="F39" s="173"/>
      <c r="G39" s="174"/>
    </row>
    <row r="40" spans="2:7" ht="15" thickBot="1" x14ac:dyDescent="0.4">
      <c r="B40" s="175"/>
      <c r="C40" s="176"/>
      <c r="D40" s="176"/>
      <c r="E40" s="176"/>
      <c r="F40" s="176"/>
      <c r="G40" s="177"/>
    </row>
    <row r="41" spans="2:7" x14ac:dyDescent="0.35">
      <c r="B41" s="5"/>
      <c r="G41" s="6"/>
    </row>
    <row r="42" spans="2:7" x14ac:dyDescent="0.35">
      <c r="B42" s="5"/>
      <c r="G42" s="6"/>
    </row>
    <row r="43" spans="2:7" x14ac:dyDescent="0.35">
      <c r="B43" s="5"/>
      <c r="G43" s="6"/>
    </row>
    <row r="44" spans="2:7" ht="15" thickBot="1" x14ac:dyDescent="0.4">
      <c r="B44" s="5"/>
      <c r="G44" s="6"/>
    </row>
    <row r="45" spans="2:7" ht="15" thickBot="1" x14ac:dyDescent="0.4">
      <c r="B45" s="148" t="s">
        <v>208</v>
      </c>
      <c r="C45" s="149"/>
      <c r="D45" s="149"/>
      <c r="E45" s="149"/>
      <c r="F45" s="149"/>
      <c r="G45" s="150"/>
    </row>
  </sheetData>
  <sheetProtection algorithmName="SHA-512" hashValue="kPOpbBwix5k1/x+ghU95Y4W8zG5zihZFJ1/m6ueh649rw50lnMTF8flsNGyV3qr0mbpFQK24GP7xgkW1RFTQGA==" saltValue="mcJyo8QcVexL+6NKy5nkMg==" spinCount="100000" sheet="1" objects="1" scenarios="1"/>
  <mergeCells count="8">
    <mergeCell ref="B45:G45"/>
    <mergeCell ref="C5:G5"/>
    <mergeCell ref="C6:G6"/>
    <mergeCell ref="B2:G2"/>
    <mergeCell ref="B3:G3"/>
    <mergeCell ref="B26:G29"/>
    <mergeCell ref="B32:G32"/>
    <mergeCell ref="B33:G40"/>
  </mergeCells>
  <conditionalFormatting sqref="B26">
    <cfRule type="containsBlanks" dxfId="3" priority="5">
      <formula>LEN(TRIM(B26))=0</formula>
    </cfRule>
  </conditionalFormatting>
  <conditionalFormatting sqref="C5:C6">
    <cfRule type="containsBlanks" dxfId="2" priority="3">
      <formula>LEN(TRIM(C5))=0</formula>
    </cfRule>
  </conditionalFormatting>
  <conditionalFormatting sqref="C30">
    <cfRule type="containsText" dxfId="1" priority="1" operator="containsText" text="N/A">
      <formula>NOT(ISERROR(SEARCH("N/A",C30)))</formula>
    </cfRule>
    <cfRule type="containsBlanks" dxfId="0" priority="2">
      <formula>LEN(TRIM(C30))=0</formula>
    </cfRule>
  </conditionalFormatting>
  <dataValidations xWindow="439" yWindow="704" count="3">
    <dataValidation allowBlank="1" showInputMessage="1" showErrorMessage="1" promptTitle="Nombres y Apellidos" prompt="Diligencie los nombres y apellidos del jefe de control interno que esta reportando o quien haga sus veces" sqref="C6:G6" xr:uid="{00000000-0002-0000-0700-000000000000}"/>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B26" xr:uid="{561BD78D-80C4-497C-8351-D23F721E2F47}"/>
    <dataValidation type="list" showInputMessage="1" showErrorMessage="1" errorTitle="Campo en Blanco" error="El campo debe tener un valor asignado" promptTitle="Generara Plan de Mejoramiento" prompt="Indique si se generan o no planes de mejoramiento como resultado de la verificacion de los criterios verificados. Si no aplica para su entidad seleccione N/A" sqref="C30" xr:uid="{865F4699-4A24-44F4-BC07-DD18A14835C1}">
      <formula1>$T$7:$T$9</formula1>
    </dataValidation>
  </dataValidations>
  <pageMargins left="0.7" right="0.7" top="0.75" bottom="0.75" header="0.3" footer="0.3"/>
  <pageSetup scale="65" orientation="portrait" r:id="rId1"/>
  <drawing r:id="rId2"/>
  <extLst>
    <ext xmlns:x14="http://schemas.microsoft.com/office/spreadsheetml/2009/9/main" uri="{CCE6A557-97BC-4b89-ADB6-D9C93CAAB3DF}">
      <x14:dataValidations xmlns:xm="http://schemas.microsoft.com/office/excel/2006/main" xWindow="439" yWindow="704" count="1">
        <x14:dataValidation type="list" allowBlank="1" showInputMessage="1" showErrorMessage="1" error="Entidad no se Encuentra Activa o Es del Orden Territorial" promptTitle="Nombre entidad que reporta" prompt="Diligenciar Nombre de entidad que reporta, si no aparece el nombre de su entidad debe comunicarse con soporte.ekogui@defensajuridica.gov.co ya que esta no aparece como EPON activa en ekogui, pues se considerara como no presentada la certificacion" xr:uid="{00000000-0002-0000-0700-000001000000}">
          <x14:formula1>
            <xm:f>Entidades!$A$2:$A$425</xm:f>
          </x14:formula1>
          <xm:sqref>C5:G5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Principal</vt:lpstr>
      <vt:lpstr>USUARIOS</vt:lpstr>
      <vt:lpstr>ABOGADOS</vt:lpstr>
      <vt:lpstr>JUDICIALES</vt:lpstr>
      <vt:lpstr>PREJUDICIALES</vt:lpstr>
      <vt:lpstr>ARBITRAMENTOS</vt:lpstr>
      <vt:lpstr>COMITES DE CONCILIACION</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Mercy Angelica Mancipe Lara</cp:lastModifiedBy>
  <cp:lastPrinted>2024-08-28T14:31:03Z</cp:lastPrinted>
  <dcterms:created xsi:type="dcterms:W3CDTF">2020-06-25T21:16:25Z</dcterms:created>
  <dcterms:modified xsi:type="dcterms:W3CDTF">2024-12-19T01:04:41Z</dcterms:modified>
</cp:coreProperties>
</file>