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166925"/>
  <mc:AlternateContent xmlns:mc="http://schemas.openxmlformats.org/markup-compatibility/2006">
    <mc:Choice Requires="x15">
      <x15ac:absPath xmlns:x15ac="http://schemas.microsoft.com/office/spreadsheetml/2010/11/ac" url="C:\Users\carol\Downloads\"/>
    </mc:Choice>
  </mc:AlternateContent>
  <xr:revisionPtr revIDLastSave="0" documentId="13_ncr:1_{9DF97EC4-ACEE-4318-876C-0E81CFBAE2F5}" xr6:coauthVersionLast="47" xr6:coauthVersionMax="47" xr10:uidLastSave="{00000000-0000-0000-0000-000000000000}"/>
  <bookViews>
    <workbookView xWindow="-110" yWindow="-110" windowWidth="19420" windowHeight="10300" firstSheet="2" activeTab="2" xr2:uid="{9755814D-63A9-427A-8AC7-4DF8C6D62613}"/>
  </bookViews>
  <sheets>
    <sheet name="CAPITULOS" sheetId="1" state="hidden" r:id="rId1"/>
    <sheet name="PRESUPUESTO" sheetId="2" state="hidden" r:id="rId2"/>
    <sheet name="Oferta Económica" sheetId="5" r:id="rId3"/>
    <sheet name="MEMORIA DE CANTIDADES " sheetId="3" state="hidden" r:id="rId4"/>
  </sheets>
  <externalReferences>
    <externalReference r:id="rId5"/>
    <externalReference r:id="rId6"/>
    <externalReference r:id="rId7"/>
  </externalReferences>
  <definedNames>
    <definedName name="__123Graph_A" localSheetId="3" hidden="1">#REF!</definedName>
    <definedName name="__123Graph_A" hidden="1">#REF!</definedName>
    <definedName name="__123Graph_B" localSheetId="3" hidden="1">#REF!</definedName>
    <definedName name="__123Graph_B" hidden="1">#REF!</definedName>
    <definedName name="_xlnm._FilterDatabase" localSheetId="3" hidden="1">'MEMORIA DE CANTIDADES '!$B$12:$K$1279</definedName>
    <definedName name="_xlnm._FilterDatabase" localSheetId="1" hidden="1">PRESUPUESTO!$B$11:$I$587</definedName>
    <definedName name="_xlnm._FilterDatabase" hidden="1">'[1]46W9'!#REF!</definedName>
    <definedName name="_xlnm.Print_Area" localSheetId="0">CAPITULOS!$A$1:$G$41</definedName>
    <definedName name="_xlnm.Print_Area" localSheetId="3">'MEMORIA DE CANTIDADES '!$B$1:$K$1287</definedName>
    <definedName name="_xlnm.Print_Area" localSheetId="1">PRESUPUESTO!$C$1:$I$600</definedName>
    <definedName name="CANTIDADES">'MEMORIA DE CANTIDADES '!$B:$K</definedName>
    <definedName name="data" hidden="1">'[1]46W9'!#REF!</definedName>
    <definedName name="ELEC1">#REF!</definedName>
    <definedName name="HSET1">#REF!</definedName>
    <definedName name="HVAC1">#REF!</definedName>
    <definedName name="presupuesto">PRESUPUESTO!$C:$I</definedName>
    <definedName name="s" localSheetId="3" hidden="1">'[1]46W9'!#REF!</definedName>
    <definedName name="s" hidden="1">'[1]46W9'!#REF!</definedName>
    <definedName name="_xlnm.Print_Titles" localSheetId="1">PRESUPUESTO!$11:$11</definedName>
    <definedName name="wrn.precios." localSheetId="3" hidden="1">{"CONCABL1.1",#N/A,FALSE,"1.1.1a1.1.3 ACSR";"AISL1.2",#N/A,FALSE,"1.1.1a1.1.3 ACSR";"torr1.1.3",#N/A,FALSE,"1.1.1a1.1.3 ACSR";"cm1.2",#N/A,FALSE,"1.2 ACSR";"cm2.2",#N/A,FALSE,"1.2 ACSR";#N/A,#N/A,FALSE,"1.3 ACSR";#N/A,#N/A,FALSE,"2.1.1A2.1.3 ACAR";"ac2.1",#N/A,FALSE,"1.2 ACAR";"ac2.2",#N/A,FALSE,"1.2 ACAR";#N/A,#N/A,FALSE,"2.3 ACAR"}</definedName>
    <definedName name="wrn.precios." hidden="1">{"CONCABL1.1",#N/A,FALSE,"1.1.1a1.1.3 ACSR";"AISL1.2",#N/A,FALSE,"1.1.1a1.1.3 ACSR";"torr1.1.3",#N/A,FALSE,"1.1.1a1.1.3 ACSR";"cm1.2",#N/A,FALSE,"1.2 ACSR";"cm2.2",#N/A,FALSE,"1.2 ACSR";#N/A,#N/A,FALSE,"1.3 ACSR";#N/A,#N/A,FALSE,"2.1.1A2.1.3 ACAR";"ac2.1",#N/A,FALSE,"1.2 ACAR";"ac2.2",#N/A,FALSE,"1.2 ACAR";#N/A,#N/A,FALSE,"2.3 ACAR"}</definedName>
    <definedName name="Z_086A872D_15DF_436A_8459_CE22F6819FF4_.wvu.Rows" hidden="1">[1]Presentacion!#REF!</definedName>
    <definedName name="Z_D55C8B2E_861A_459E_9D09_3AF38A1DE99E_.wvu.Rows" hidden="1">[1]Presentacion!#REF!</definedName>
    <definedName name="Z_F540D718_D9AA_403F_AE49_60D937FD77E5_.1" hidden="1">[2]Presentacion!#REF!</definedName>
    <definedName name="Z_F540D718_D9AA_403F_AE49_60D937FD77E5_.wvu.Rows" hidden="1">[1]Presentacion!#REF!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78" i="5" l="1"/>
  <c r="D177" i="5"/>
  <c r="C177" i="5"/>
  <c r="D176" i="5"/>
  <c r="C176" i="5"/>
  <c r="D175" i="5"/>
  <c r="C175" i="5"/>
  <c r="D173" i="5"/>
  <c r="C173" i="5"/>
  <c r="D172" i="5"/>
  <c r="C172" i="5"/>
  <c r="D171" i="5"/>
  <c r="C171" i="5"/>
  <c r="D169" i="5"/>
  <c r="C169" i="5"/>
  <c r="D165" i="5"/>
  <c r="C165" i="5"/>
  <c r="D164" i="5"/>
  <c r="C164" i="5"/>
  <c r="D163" i="5"/>
  <c r="C163" i="5"/>
  <c r="D161" i="5"/>
  <c r="C161" i="5"/>
  <c r="D159" i="5"/>
  <c r="C159" i="5"/>
  <c r="D158" i="5"/>
  <c r="C158" i="5"/>
  <c r="D157" i="5"/>
  <c r="C157" i="5"/>
  <c r="D156" i="5"/>
  <c r="C156" i="5"/>
  <c r="D154" i="5"/>
  <c r="C154" i="5"/>
  <c r="D153" i="5"/>
  <c r="C153" i="5"/>
  <c r="D152" i="5"/>
  <c r="C152" i="5"/>
  <c r="D151" i="5"/>
  <c r="C151" i="5"/>
  <c r="D149" i="5"/>
  <c r="C149" i="5"/>
  <c r="D148" i="5"/>
  <c r="C148" i="5"/>
  <c r="D147" i="5"/>
  <c r="C147" i="5"/>
  <c r="D146" i="5"/>
  <c r="C146" i="5"/>
  <c r="D145" i="5"/>
  <c r="C145" i="5"/>
  <c r="D144" i="5"/>
  <c r="C144" i="5"/>
  <c r="D143" i="5"/>
  <c r="C143" i="5"/>
  <c r="D142" i="5"/>
  <c r="C142" i="5"/>
  <c r="D140" i="5"/>
  <c r="C140" i="5"/>
  <c r="D139" i="5"/>
  <c r="C139" i="5"/>
  <c r="D138" i="5"/>
  <c r="C138" i="5"/>
  <c r="D136" i="5"/>
  <c r="C136" i="5"/>
  <c r="D135" i="5"/>
  <c r="C135" i="5"/>
  <c r="D134" i="5"/>
  <c r="C134" i="5"/>
  <c r="D133" i="5"/>
  <c r="C133" i="5"/>
  <c r="D132" i="5"/>
  <c r="C132" i="5"/>
  <c r="D131" i="5"/>
  <c r="C131" i="5"/>
  <c r="D130" i="5"/>
  <c r="C130" i="5"/>
  <c r="C127" i="5"/>
  <c r="D125" i="5"/>
  <c r="C125" i="5"/>
  <c r="D123" i="5"/>
  <c r="C123" i="5"/>
  <c r="D121" i="5"/>
  <c r="C121" i="5"/>
  <c r="D118" i="5"/>
  <c r="C118" i="5"/>
  <c r="C117" i="5"/>
  <c r="C116" i="5"/>
  <c r="C115" i="5"/>
  <c r="C114" i="5"/>
  <c r="C113" i="5"/>
  <c r="C112" i="5"/>
  <c r="C111" i="5"/>
  <c r="C110" i="5"/>
  <c r="C109" i="5"/>
  <c r="C108" i="5"/>
  <c r="C107" i="5"/>
  <c r="C106" i="5"/>
  <c r="C105" i="5"/>
  <c r="C104" i="5"/>
  <c r="C103" i="5"/>
  <c r="C102" i="5"/>
  <c r="C101" i="5"/>
  <c r="C100" i="5"/>
  <c r="C99" i="5"/>
  <c r="C98" i="5"/>
  <c r="C97" i="5"/>
  <c r="D95" i="5"/>
  <c r="C95" i="5"/>
  <c r="C94" i="5"/>
  <c r="D91" i="5"/>
  <c r="C91" i="5"/>
  <c r="D90" i="5"/>
  <c r="C90" i="5"/>
  <c r="D89" i="5"/>
  <c r="C89" i="5"/>
  <c r="D88" i="5"/>
  <c r="C88" i="5"/>
  <c r="D86" i="5"/>
  <c r="C86" i="5"/>
  <c r="D85" i="5"/>
  <c r="C85" i="5"/>
  <c r="D83" i="5"/>
  <c r="C83" i="5"/>
  <c r="D82" i="5"/>
  <c r="C82" i="5"/>
  <c r="D81" i="5"/>
  <c r="C81" i="5"/>
  <c r="D80" i="5"/>
  <c r="C80" i="5"/>
  <c r="D79" i="5"/>
  <c r="C79" i="5"/>
  <c r="D77" i="5"/>
  <c r="C77" i="5"/>
  <c r="D76" i="5"/>
  <c r="C76" i="5"/>
  <c r="D75" i="5"/>
  <c r="C75" i="5"/>
  <c r="D74" i="5"/>
  <c r="C74" i="5"/>
  <c r="D73" i="5"/>
  <c r="C73" i="5"/>
  <c r="D72" i="5"/>
  <c r="C72" i="5"/>
  <c r="D71" i="5"/>
  <c r="C71" i="5"/>
  <c r="D69" i="5"/>
  <c r="C69" i="5"/>
  <c r="D68" i="5"/>
  <c r="C68" i="5"/>
  <c r="D67" i="5"/>
  <c r="C67" i="5"/>
  <c r="D66" i="5"/>
  <c r="C66" i="5"/>
  <c r="D64" i="5"/>
  <c r="C64" i="5"/>
  <c r="D63" i="5"/>
  <c r="C63" i="5"/>
  <c r="D62" i="5"/>
  <c r="C62" i="5"/>
  <c r="D61" i="5"/>
  <c r="C61" i="5"/>
  <c r="D60" i="5"/>
  <c r="C60" i="5"/>
  <c r="D59" i="5"/>
  <c r="C59" i="5"/>
  <c r="C56" i="5"/>
  <c r="C55" i="5"/>
  <c r="C54" i="5"/>
  <c r="C53" i="5"/>
  <c r="C52" i="5"/>
  <c r="C51" i="5"/>
  <c r="C50" i="5"/>
  <c r="C49" i="5"/>
  <c r="C48" i="5"/>
  <c r="C47" i="5"/>
  <c r="C46" i="5"/>
  <c r="D45" i="5"/>
  <c r="C45" i="5"/>
  <c r="D44" i="5"/>
  <c r="C44" i="5"/>
  <c r="D43" i="5"/>
  <c r="C43" i="5"/>
  <c r="C40" i="5"/>
  <c r="C39" i="5"/>
  <c r="C38" i="5"/>
  <c r="C37" i="5"/>
  <c r="C36" i="5"/>
  <c r="C35" i="5"/>
  <c r="C32" i="5"/>
  <c r="C31" i="5"/>
  <c r="C29" i="5"/>
  <c r="C28" i="5"/>
  <c r="C27" i="5"/>
  <c r="C26" i="5"/>
  <c r="C25" i="5"/>
  <c r="C22" i="5"/>
  <c r="C21" i="5"/>
  <c r="C20" i="5"/>
  <c r="C17" i="5"/>
  <c r="C16" i="5"/>
  <c r="C15" i="5"/>
  <c r="C14" i="5"/>
  <c r="C13" i="5"/>
  <c r="C12" i="5"/>
  <c r="C10" i="5"/>
  <c r="C9" i="5"/>
  <c r="C8" i="5"/>
  <c r="C7" i="5"/>
  <c r="C6" i="5"/>
  <c r="C5" i="5"/>
  <c r="G183" i="5" l="1"/>
  <c r="B7" i="3" l="1"/>
  <c r="U96" i="3" l="1"/>
  <c r="K37" i="3"/>
  <c r="K42" i="3"/>
  <c r="I42" i="3"/>
  <c r="J1074" i="3"/>
  <c r="K127" i="3" l="1"/>
  <c r="V127" i="3" s="1"/>
  <c r="K126" i="3"/>
  <c r="V126" i="3" s="1"/>
  <c r="T125" i="3"/>
  <c r="T128" i="3"/>
  <c r="T124" i="3"/>
  <c r="J1094" i="3" l="1"/>
  <c r="C1065" i="3"/>
  <c r="B1065" i="3"/>
  <c r="H17" i="1"/>
  <c r="D986" i="3" l="1"/>
  <c r="C986" i="3"/>
  <c r="B986" i="3"/>
  <c r="K987" i="3"/>
  <c r="K986" i="3" l="1"/>
  <c r="D1093" i="3" l="1"/>
  <c r="C1093" i="3"/>
  <c r="B1093" i="3"/>
  <c r="K1094" i="3"/>
  <c r="K1093" i="3" s="1"/>
  <c r="K1092" i="3"/>
  <c r="K1091" i="3" s="1"/>
  <c r="K1090" i="3"/>
  <c r="D1091" i="3"/>
  <c r="D1089" i="3"/>
  <c r="C1091" i="3"/>
  <c r="C1089" i="3"/>
  <c r="B1091" i="3"/>
  <c r="B1089" i="3"/>
  <c r="B1092" i="3" l="1"/>
  <c r="B1090" i="3"/>
  <c r="B1094" i="3"/>
  <c r="K1089" i="3"/>
  <c r="K1074" i="3" l="1"/>
  <c r="K1073" i="3" s="1"/>
  <c r="D1073" i="3"/>
  <c r="C1073" i="3"/>
  <c r="B1073" i="3"/>
  <c r="B1074" i="3" l="1"/>
  <c r="K890" i="3" l="1"/>
  <c r="K889" i="3" s="1"/>
  <c r="B889" i="3"/>
  <c r="B890" i="3" s="1"/>
  <c r="B897" i="3" l="1"/>
  <c r="B895" i="3"/>
  <c r="B891" i="3"/>
  <c r="K898" i="3"/>
  <c r="K897" i="3" s="1"/>
  <c r="K896" i="3"/>
  <c r="K895" i="3" s="1"/>
  <c r="K894" i="3"/>
  <c r="K893" i="3" s="1"/>
  <c r="K892" i="3"/>
  <c r="K891" i="3" s="1"/>
  <c r="B893" i="3" l="1"/>
  <c r="K880" i="3"/>
  <c r="K878" i="3"/>
  <c r="K877" i="3" s="1"/>
  <c r="K876" i="3"/>
  <c r="K875" i="3" s="1"/>
  <c r="K874" i="3"/>
  <c r="K873" i="3" s="1"/>
  <c r="K872" i="3"/>
  <c r="K871" i="3" s="1"/>
  <c r="K870" i="3"/>
  <c r="K869" i="3" s="1"/>
  <c r="K868" i="3"/>
  <c r="B875" i="3"/>
  <c r="B871" i="3"/>
  <c r="B867" i="3"/>
  <c r="B869" i="3"/>
  <c r="B879" i="3"/>
  <c r="B870" i="3" l="1"/>
  <c r="B868" i="3"/>
  <c r="B873" i="3"/>
  <c r="B880" i="3"/>
  <c r="B872" i="3"/>
  <c r="B876" i="3"/>
  <c r="K879" i="3"/>
  <c r="K867" i="3"/>
  <c r="K865" i="3"/>
  <c r="K864" i="3" s="1"/>
  <c r="D864" i="3"/>
  <c r="B864" i="3"/>
  <c r="C864" i="3"/>
  <c r="K863" i="3"/>
  <c r="K862" i="3" s="1"/>
  <c r="K861" i="3"/>
  <c r="C857" i="3"/>
  <c r="B857" i="3"/>
  <c r="K859" i="3"/>
  <c r="K858" i="3" s="1"/>
  <c r="D862" i="3"/>
  <c r="C862" i="3"/>
  <c r="B862" i="3"/>
  <c r="D860" i="3"/>
  <c r="C860" i="3"/>
  <c r="B860" i="3"/>
  <c r="D858" i="3"/>
  <c r="C858" i="3"/>
  <c r="B858" i="3"/>
  <c r="B874" i="3" l="1"/>
  <c r="B865" i="3"/>
  <c r="B861" i="3"/>
  <c r="B863" i="3"/>
  <c r="B859" i="3"/>
  <c r="K860" i="3"/>
  <c r="K985" i="3" l="1"/>
  <c r="K984" i="3" s="1"/>
  <c r="D984" i="3"/>
  <c r="C984" i="3"/>
  <c r="B984" i="3"/>
  <c r="K1035" i="3"/>
  <c r="K1034" i="3" s="1"/>
  <c r="D1034" i="3"/>
  <c r="C1034" i="3"/>
  <c r="B1034" i="3"/>
  <c r="K884" i="3"/>
  <c r="K882" i="3" s="1"/>
  <c r="D882" i="3"/>
  <c r="C882" i="3"/>
  <c r="B882" i="3"/>
  <c r="K989" i="3"/>
  <c r="D988" i="3"/>
  <c r="C988" i="3"/>
  <c r="B988" i="3"/>
  <c r="K983" i="3"/>
  <c r="K982" i="3" s="1"/>
  <c r="D982" i="3"/>
  <c r="C982" i="3"/>
  <c r="B982" i="3"/>
  <c r="B985" i="3" l="1"/>
  <c r="B1035" i="3"/>
  <c r="B884" i="3"/>
  <c r="B989" i="3"/>
  <c r="K988" i="3"/>
  <c r="B983" i="3"/>
  <c r="K981" i="3" l="1"/>
  <c r="D980" i="3"/>
  <c r="C980" i="3"/>
  <c r="B980" i="3"/>
  <c r="B981" i="3" l="1"/>
  <c r="K980" i="3"/>
  <c r="K979" i="3" l="1"/>
  <c r="K978" i="3" s="1"/>
  <c r="D978" i="3"/>
  <c r="C978" i="3"/>
  <c r="B978" i="3"/>
  <c r="K973" i="3"/>
  <c r="K972" i="3" s="1"/>
  <c r="D972" i="3"/>
  <c r="C972" i="3"/>
  <c r="B972" i="3"/>
  <c r="B979" i="3" l="1"/>
  <c r="B973" i="3"/>
  <c r="H3" i="2" l="1"/>
  <c r="B987" i="3"/>
  <c r="B877" i="3"/>
  <c r="C889" i="3" l="1"/>
  <c r="D889" i="3"/>
  <c r="B892" i="3"/>
  <c r="C891" i="3"/>
  <c r="D891" i="3"/>
  <c r="D897" i="3"/>
  <c r="B898" i="3"/>
  <c r="C897" i="3"/>
  <c r="D893" i="3"/>
  <c r="B894" i="3"/>
  <c r="C893" i="3"/>
  <c r="B896" i="3"/>
  <c r="D895" i="3"/>
  <c r="C895" i="3"/>
  <c r="B878" i="3"/>
  <c r="C877" i="3"/>
  <c r="D877" i="3"/>
  <c r="D867" i="3"/>
  <c r="C867" i="3"/>
  <c r="C879" i="3"/>
  <c r="D869" i="3"/>
  <c r="D879" i="3"/>
  <c r="C869" i="3"/>
  <c r="C871" i="3"/>
  <c r="D871" i="3"/>
  <c r="D875" i="3"/>
  <c r="C875" i="3"/>
  <c r="C873" i="3"/>
  <c r="D873" i="3"/>
  <c r="K32" i="3"/>
  <c r="J34" i="3"/>
  <c r="K34" i="3" s="1"/>
  <c r="K33" i="3" s="1"/>
  <c r="D33" i="3"/>
  <c r="C33" i="3"/>
  <c r="I31" i="3"/>
  <c r="K31" i="3" s="1"/>
  <c r="K1265" i="3" l="1"/>
  <c r="D582" i="3"/>
  <c r="C582" i="3"/>
  <c r="B582" i="3"/>
  <c r="K584" i="3"/>
  <c r="K583" i="3"/>
  <c r="K582" i="3" l="1"/>
  <c r="B583" i="3"/>
  <c r="K455" i="3" l="1"/>
  <c r="K454" i="3" s="1"/>
  <c r="D454" i="3"/>
  <c r="C454" i="3"/>
  <c r="B454" i="3"/>
  <c r="B455" i="3" l="1"/>
  <c r="J440" i="3" l="1"/>
  <c r="J438" i="3"/>
  <c r="K314" i="3" l="1"/>
  <c r="K312" i="3"/>
  <c r="K46" i="3" l="1"/>
  <c r="K45" i="3"/>
  <c r="I16" i="3"/>
  <c r="I18" i="3" s="1"/>
  <c r="E6" i="1" l="1"/>
  <c r="C47" i="3" l="1"/>
  <c r="C43" i="3"/>
  <c r="K226" i="3" l="1"/>
  <c r="K225" i="3"/>
  <c r="K224" i="3"/>
  <c r="J107" i="3"/>
  <c r="K119" i="3" l="1"/>
  <c r="K120" i="3"/>
  <c r="K236" i="3" l="1"/>
  <c r="K235" i="3"/>
  <c r="K234" i="3"/>
  <c r="K175" i="3"/>
  <c r="K174" i="3"/>
  <c r="K163" i="3" l="1"/>
  <c r="V163" i="3" s="1"/>
  <c r="K152" i="3"/>
  <c r="V152" i="3" s="1"/>
  <c r="K151" i="3"/>
  <c r="V151" i="3" s="1"/>
  <c r="K190" i="3"/>
  <c r="K308" i="3" l="1"/>
  <c r="K307" i="3" s="1"/>
  <c r="D307" i="3"/>
  <c r="B307" i="3"/>
  <c r="C307" i="3"/>
  <c r="B308" i="3" l="1"/>
  <c r="K278" i="3"/>
  <c r="K277" i="3" s="1"/>
  <c r="K274" i="3"/>
  <c r="D277" i="3"/>
  <c r="C277" i="3"/>
  <c r="B277" i="3"/>
  <c r="D273" i="3"/>
  <c r="C273" i="3"/>
  <c r="B273" i="3"/>
  <c r="B278" i="3" l="1"/>
  <c r="B274" i="3"/>
  <c r="K273" i="3"/>
  <c r="D1258" i="3" l="1"/>
  <c r="C1258" i="3"/>
  <c r="D1251" i="3"/>
  <c r="D1161" i="3"/>
  <c r="C1161" i="3"/>
  <c r="C1159" i="3"/>
  <c r="C1155" i="3"/>
  <c r="B1155" i="3"/>
  <c r="B1153" i="3"/>
  <c r="B1149" i="3"/>
  <c r="C1147" i="3"/>
  <c r="B1147" i="3"/>
  <c r="B1145" i="3"/>
  <c r="B1151" i="3"/>
  <c r="D1143" i="3"/>
  <c r="B1141" i="3"/>
  <c r="B1139" i="3"/>
  <c r="B1137" i="3"/>
  <c r="B1135" i="3"/>
  <c r="B1133" i="3"/>
  <c r="D1127" i="3"/>
  <c r="B1124" i="3"/>
  <c r="D1120" i="3"/>
  <c r="D1118" i="3"/>
  <c r="D1116" i="3"/>
  <c r="C1116" i="3"/>
  <c r="D1114" i="3"/>
  <c r="D1112" i="3"/>
  <c r="D1110" i="3"/>
  <c r="C1110" i="3"/>
  <c r="D1108" i="3"/>
  <c r="D1106" i="3"/>
  <c r="D1103" i="3"/>
  <c r="C1103" i="3"/>
  <c r="D1101" i="3"/>
  <c r="D1099" i="3"/>
  <c r="D1097" i="3"/>
  <c r="C1097" i="3"/>
  <c r="D1087" i="3"/>
  <c r="D1085" i="3"/>
  <c r="D1083" i="3"/>
  <c r="D1081" i="3"/>
  <c r="C1081" i="3"/>
  <c r="D1079" i="3"/>
  <c r="D1077" i="3"/>
  <c r="D1075" i="3"/>
  <c r="D1063" i="3"/>
  <c r="C1063" i="3"/>
  <c r="D1061" i="3"/>
  <c r="D1068" i="3"/>
  <c r="D1066" i="3"/>
  <c r="C1066" i="3"/>
  <c r="D1059" i="3"/>
  <c r="D1057" i="3"/>
  <c r="D1055" i="3"/>
  <c r="D1053" i="3"/>
  <c r="D1051" i="3"/>
  <c r="C1051" i="3"/>
  <c r="C1049" i="3"/>
  <c r="D1047" i="3"/>
  <c r="D1045" i="3"/>
  <c r="D1043" i="3"/>
  <c r="C1043" i="3"/>
  <c r="D1040" i="3"/>
  <c r="D1038" i="3"/>
  <c r="D1036" i="3"/>
  <c r="D1032" i="3"/>
  <c r="D1030" i="3"/>
  <c r="C1030" i="3"/>
  <c r="D1028" i="3"/>
  <c r="D1026" i="3"/>
  <c r="C1026" i="3"/>
  <c r="D1024" i="3"/>
  <c r="D1022" i="3"/>
  <c r="C1022" i="3"/>
  <c r="D1020" i="3"/>
  <c r="C1020" i="3"/>
  <c r="D1018" i="3"/>
  <c r="D1016" i="3"/>
  <c r="D1070" i="3"/>
  <c r="C1070" i="3"/>
  <c r="C1014" i="3"/>
  <c r="D1012" i="3"/>
  <c r="C1012" i="3"/>
  <c r="C1010" i="3"/>
  <c r="B1010" i="3"/>
  <c r="D1006" i="3"/>
  <c r="C1006" i="3"/>
  <c r="B1006" i="3"/>
  <c r="C1004" i="3"/>
  <c r="B1004" i="3"/>
  <c r="C1002" i="3"/>
  <c r="C1000" i="3"/>
  <c r="C998" i="3"/>
  <c r="C996" i="3"/>
  <c r="C994" i="3"/>
  <c r="C992" i="3"/>
  <c r="B992" i="3"/>
  <c r="C990" i="3"/>
  <c r="D976" i="3"/>
  <c r="C976" i="3"/>
  <c r="C974" i="3"/>
  <c r="B974" i="3"/>
  <c r="C970" i="3"/>
  <c r="D968" i="3"/>
  <c r="C968" i="3"/>
  <c r="B968" i="3"/>
  <c r="C966" i="3"/>
  <c r="B966" i="3"/>
  <c r="C964" i="3"/>
  <c r="D962" i="3"/>
  <c r="C962" i="3"/>
  <c r="C960" i="3"/>
  <c r="B960" i="3"/>
  <c r="C958" i="3"/>
  <c r="C956" i="3"/>
  <c r="B956" i="3"/>
  <c r="C954" i="3"/>
  <c r="B954" i="3"/>
  <c r="C952" i="3"/>
  <c r="D950" i="3"/>
  <c r="C950" i="3"/>
  <c r="C948" i="3"/>
  <c r="B948" i="3"/>
  <c r="C946" i="3"/>
  <c r="D944" i="3"/>
  <c r="C944" i="3"/>
  <c r="C942" i="3"/>
  <c r="B942" i="3"/>
  <c r="D940" i="3"/>
  <c r="C940" i="3"/>
  <c r="C936" i="3"/>
  <c r="B936" i="3"/>
  <c r="D938" i="3"/>
  <c r="C934" i="3"/>
  <c r="D932" i="3"/>
  <c r="C932" i="3"/>
  <c r="D927" i="3"/>
  <c r="B927" i="3"/>
  <c r="D925" i="3"/>
  <c r="C925" i="3"/>
  <c r="D923" i="3"/>
  <c r="D921" i="3"/>
  <c r="D919" i="3"/>
  <c r="C919" i="3"/>
  <c r="D915" i="3"/>
  <c r="C915" i="3"/>
  <c r="D913" i="3"/>
  <c r="C913" i="3"/>
  <c r="D911" i="3"/>
  <c r="D909" i="3"/>
  <c r="D907" i="3"/>
  <c r="C907" i="3"/>
  <c r="B907" i="3"/>
  <c r="D905" i="3"/>
  <c r="D903" i="3"/>
  <c r="D900" i="3"/>
  <c r="C900" i="3"/>
  <c r="B900" i="3"/>
  <c r="D887" i="3"/>
  <c r="D885" i="3"/>
  <c r="B885" i="3"/>
  <c r="D854" i="3"/>
  <c r="B854" i="3"/>
  <c r="D852" i="3"/>
  <c r="C852" i="3"/>
  <c r="D850" i="3"/>
  <c r="D848" i="3"/>
  <c r="D846" i="3"/>
  <c r="C846" i="3"/>
  <c r="D844" i="3"/>
  <c r="D842" i="3"/>
  <c r="B842" i="3"/>
  <c r="D840" i="3"/>
  <c r="C840" i="3"/>
  <c r="B840" i="3"/>
  <c r="D838" i="3"/>
  <c r="D836" i="3"/>
  <c r="D834" i="3"/>
  <c r="C834" i="3"/>
  <c r="D832" i="3"/>
  <c r="C832" i="3"/>
  <c r="D830" i="3"/>
  <c r="D828" i="3"/>
  <c r="C828" i="3"/>
  <c r="B828" i="3"/>
  <c r="D826" i="3"/>
  <c r="D824" i="3"/>
  <c r="D820" i="3"/>
  <c r="C820" i="3"/>
  <c r="B820" i="3"/>
  <c r="D818" i="3"/>
  <c r="D816" i="3"/>
  <c r="D814" i="3"/>
  <c r="C814" i="3"/>
  <c r="D812" i="3"/>
  <c r="C812" i="3"/>
  <c r="D810" i="3"/>
  <c r="D808" i="3"/>
  <c r="C808" i="3"/>
  <c r="B808" i="3"/>
  <c r="D806" i="3"/>
  <c r="D804" i="3"/>
  <c r="D802" i="3"/>
  <c r="C802" i="3"/>
  <c r="D800" i="3"/>
  <c r="C800" i="3"/>
  <c r="D798" i="3"/>
  <c r="B798" i="3"/>
  <c r="D796" i="3"/>
  <c r="C796" i="3"/>
  <c r="D794" i="3"/>
  <c r="D792" i="3"/>
  <c r="D790" i="3"/>
  <c r="C790" i="3"/>
  <c r="D788" i="3"/>
  <c r="D786" i="3"/>
  <c r="B786" i="3"/>
  <c r="D784" i="3"/>
  <c r="C784" i="3"/>
  <c r="B784" i="3"/>
  <c r="D782" i="3"/>
  <c r="C782" i="3"/>
  <c r="D780" i="3"/>
  <c r="D778" i="3"/>
  <c r="C778" i="3"/>
  <c r="D776" i="3"/>
  <c r="D774" i="3"/>
  <c r="C772" i="3"/>
  <c r="B772" i="3"/>
  <c r="D770" i="3"/>
  <c r="B770" i="3"/>
  <c r="D767" i="3"/>
  <c r="C765" i="3"/>
  <c r="B765" i="3"/>
  <c r="D763" i="3"/>
  <c r="C763" i="3"/>
  <c r="D761" i="3"/>
  <c r="B761" i="3"/>
  <c r="D758" i="3"/>
  <c r="C758" i="3"/>
  <c r="D756" i="3"/>
  <c r="D754" i="3"/>
  <c r="D752" i="3"/>
  <c r="C752" i="3"/>
  <c r="D750" i="3"/>
  <c r="D748" i="3"/>
  <c r="B748" i="3"/>
  <c r="D743" i="3"/>
  <c r="C743" i="3"/>
  <c r="D741" i="3"/>
  <c r="C741" i="3"/>
  <c r="D738" i="3"/>
  <c r="D735" i="3"/>
  <c r="C735" i="3"/>
  <c r="B735" i="3"/>
  <c r="D733" i="3"/>
  <c r="D730" i="3"/>
  <c r="D727" i="3"/>
  <c r="C727" i="3"/>
  <c r="D725" i="3"/>
  <c r="B725" i="3"/>
  <c r="D723" i="3"/>
  <c r="D721" i="3"/>
  <c r="C721" i="3"/>
  <c r="D719" i="3"/>
  <c r="D717" i="3"/>
  <c r="C717" i="3"/>
  <c r="C715" i="3"/>
  <c r="B715" i="3"/>
  <c r="C713" i="3"/>
  <c r="B713" i="3"/>
  <c r="D711" i="3"/>
  <c r="C711" i="3"/>
  <c r="C709" i="3"/>
  <c r="B709" i="3"/>
  <c r="C707" i="3"/>
  <c r="D705" i="3"/>
  <c r="C705" i="3"/>
  <c r="C702" i="3"/>
  <c r="B702" i="3"/>
  <c r="C697" i="3"/>
  <c r="B697" i="3"/>
  <c r="D693" i="3"/>
  <c r="C693" i="3"/>
  <c r="D688" i="3"/>
  <c r="C688" i="3"/>
  <c r="B688" i="3"/>
  <c r="C685" i="3"/>
  <c r="D682" i="3"/>
  <c r="C682" i="3"/>
  <c r="C679" i="3"/>
  <c r="B679" i="3"/>
  <c r="C676" i="3"/>
  <c r="D673" i="3"/>
  <c r="C673" i="3"/>
  <c r="B673" i="3"/>
  <c r="C671" i="3"/>
  <c r="B671" i="3"/>
  <c r="C668" i="3"/>
  <c r="D666" i="3"/>
  <c r="B666" i="3"/>
  <c r="D663" i="3"/>
  <c r="C663" i="3"/>
  <c r="B663" i="3"/>
  <c r="D661" i="3"/>
  <c r="B661" i="3"/>
  <c r="D659" i="3"/>
  <c r="C659" i="3"/>
  <c r="B659" i="3"/>
  <c r="B657" i="3"/>
  <c r="B655" i="3"/>
  <c r="D653" i="3"/>
  <c r="C653" i="3"/>
  <c r="B653" i="3"/>
  <c r="B650" i="3"/>
  <c r="B648" i="3"/>
  <c r="D646" i="3"/>
  <c r="C646" i="3"/>
  <c r="B646" i="3"/>
  <c r="C644" i="3"/>
  <c r="B644" i="3"/>
  <c r="B642" i="3"/>
  <c r="D640" i="3"/>
  <c r="B640" i="3"/>
  <c r="D638" i="3"/>
  <c r="B638" i="3"/>
  <c r="D636" i="3"/>
  <c r="C636" i="3"/>
  <c r="B636" i="3"/>
  <c r="B634" i="3"/>
  <c r="B632" i="3"/>
  <c r="D630" i="3"/>
  <c r="C630" i="3"/>
  <c r="B630" i="3"/>
  <c r="D628" i="3"/>
  <c r="B628" i="3"/>
  <c r="D626" i="3"/>
  <c r="B626" i="3"/>
  <c r="D624" i="3"/>
  <c r="C624" i="3"/>
  <c r="B624" i="3"/>
  <c r="C622" i="3"/>
  <c r="B622" i="3"/>
  <c r="B620" i="3"/>
  <c r="D618" i="3"/>
  <c r="C618" i="3"/>
  <c r="B618" i="3"/>
  <c r="B616" i="3"/>
  <c r="D614" i="3"/>
  <c r="B614" i="3"/>
  <c r="D612" i="3"/>
  <c r="C612" i="3"/>
  <c r="B612" i="3"/>
  <c r="C610" i="3"/>
  <c r="D608" i="3"/>
  <c r="D606" i="3"/>
  <c r="C606" i="3"/>
  <c r="B606" i="3"/>
  <c r="B604" i="3"/>
  <c r="B602" i="3"/>
  <c r="D600" i="3"/>
  <c r="B600" i="3"/>
  <c r="D598" i="3"/>
  <c r="B598" i="3"/>
  <c r="D596" i="3"/>
  <c r="B596" i="3"/>
  <c r="D594" i="3"/>
  <c r="C594" i="3"/>
  <c r="B594" i="3"/>
  <c r="D592" i="3"/>
  <c r="B592" i="3"/>
  <c r="D590" i="3"/>
  <c r="B590" i="3"/>
  <c r="D588" i="3"/>
  <c r="C588" i="3"/>
  <c r="C586" i="3"/>
  <c r="D580" i="3"/>
  <c r="C580" i="3"/>
  <c r="B580" i="3"/>
  <c r="C578" i="3"/>
  <c r="B578" i="3"/>
  <c r="D572" i="3"/>
  <c r="B572" i="3"/>
  <c r="D570" i="3"/>
  <c r="C570" i="3"/>
  <c r="B570" i="3"/>
  <c r="D568" i="3"/>
  <c r="C568" i="3"/>
  <c r="D566" i="3"/>
  <c r="C566" i="3"/>
  <c r="B566" i="3"/>
  <c r="D564" i="3"/>
  <c r="B564" i="3"/>
  <c r="D558" i="3"/>
  <c r="B558" i="3"/>
  <c r="C552" i="3"/>
  <c r="D546" i="3"/>
  <c r="C546" i="3"/>
  <c r="B546" i="3"/>
  <c r="D543" i="3"/>
  <c r="B543" i="3"/>
  <c r="C540" i="3"/>
  <c r="B540" i="3"/>
  <c r="D538" i="3"/>
  <c r="B538" i="3"/>
  <c r="D535" i="3"/>
  <c r="C535" i="3"/>
  <c r="B535" i="3"/>
  <c r="C533" i="3"/>
  <c r="B533" i="3"/>
  <c r="D531" i="3"/>
  <c r="C531" i="3"/>
  <c r="B531" i="3"/>
  <c r="D529" i="3"/>
  <c r="B529" i="3"/>
  <c r="D527" i="3"/>
  <c r="C527" i="3"/>
  <c r="B527" i="3"/>
  <c r="D525" i="3"/>
  <c r="C525" i="3"/>
  <c r="B525" i="3"/>
  <c r="D523" i="3"/>
  <c r="B523" i="3"/>
  <c r="D521" i="3"/>
  <c r="C521" i="3"/>
  <c r="B521" i="3"/>
  <c r="D519" i="3"/>
  <c r="C519" i="3"/>
  <c r="B519" i="3"/>
  <c r="D517" i="3"/>
  <c r="C517" i="3"/>
  <c r="C515" i="3"/>
  <c r="B515" i="3"/>
  <c r="D513" i="3"/>
  <c r="C513" i="3"/>
  <c r="B513" i="3"/>
  <c r="D511" i="3"/>
  <c r="B511" i="3"/>
  <c r="C509" i="3"/>
  <c r="B509" i="3"/>
  <c r="B506" i="3"/>
  <c r="D504" i="3"/>
  <c r="C504" i="3"/>
  <c r="B504" i="3"/>
  <c r="C502" i="3"/>
  <c r="B502" i="3"/>
  <c r="D500" i="3"/>
  <c r="B500" i="3"/>
  <c r="D498" i="3"/>
  <c r="B498" i="3"/>
  <c r="D496" i="3"/>
  <c r="C496" i="3"/>
  <c r="B496" i="3"/>
  <c r="D494" i="3"/>
  <c r="C494" i="3"/>
  <c r="B494" i="3"/>
  <c r="D492" i="3"/>
  <c r="B492" i="3"/>
  <c r="D475" i="3"/>
  <c r="C475" i="3"/>
  <c r="D473" i="3"/>
  <c r="C473" i="3"/>
  <c r="D471" i="3"/>
  <c r="C471" i="3"/>
  <c r="C469" i="3"/>
  <c r="D467" i="3"/>
  <c r="C467" i="3"/>
  <c r="B467" i="3"/>
  <c r="D460" i="3"/>
  <c r="B460" i="3"/>
  <c r="C458" i="3"/>
  <c r="B458" i="3"/>
  <c r="D456" i="3"/>
  <c r="C456" i="3"/>
  <c r="B456" i="3"/>
  <c r="D452" i="3"/>
  <c r="B452" i="3"/>
  <c r="D450" i="3"/>
  <c r="C450" i="3"/>
  <c r="B450" i="3"/>
  <c r="D448" i="3"/>
  <c r="C448" i="3"/>
  <c r="B448" i="3"/>
  <c r="D446" i="3"/>
  <c r="B446" i="3"/>
  <c r="D443" i="3"/>
  <c r="C443" i="3"/>
  <c r="B443" i="3"/>
  <c r="D441" i="3"/>
  <c r="B441" i="3"/>
  <c r="D439" i="3"/>
  <c r="B439" i="3"/>
  <c r="D437" i="3"/>
  <c r="C437" i="3"/>
  <c r="B437" i="3"/>
  <c r="D435" i="3"/>
  <c r="C435" i="3"/>
  <c r="B435" i="3"/>
  <c r="D432" i="3"/>
  <c r="B432" i="3"/>
  <c r="D430" i="3"/>
  <c r="C430" i="3"/>
  <c r="B430" i="3"/>
  <c r="D428" i="3"/>
  <c r="C428" i="3"/>
  <c r="B428" i="3"/>
  <c r="D426" i="3"/>
  <c r="C426" i="3"/>
  <c r="C424" i="3"/>
  <c r="B424" i="3"/>
  <c r="D422" i="3"/>
  <c r="B422" i="3"/>
  <c r="D420" i="3"/>
  <c r="B420" i="3"/>
  <c r="C418" i="3"/>
  <c r="B418" i="3"/>
  <c r="D416" i="3"/>
  <c r="C416" i="3"/>
  <c r="B416" i="3"/>
  <c r="D414" i="3"/>
  <c r="B414" i="3"/>
  <c r="C412" i="3"/>
  <c r="B412" i="3"/>
  <c r="D410" i="3"/>
  <c r="B410" i="3"/>
  <c r="D408" i="3"/>
  <c r="C408" i="3"/>
  <c r="B408" i="3"/>
  <c r="D406" i="3"/>
  <c r="C406" i="3"/>
  <c r="B406" i="3"/>
  <c r="D404" i="3"/>
  <c r="B404" i="3"/>
  <c r="D402" i="3"/>
  <c r="C402" i="3"/>
  <c r="B402" i="3"/>
  <c r="C400" i="3"/>
  <c r="B400" i="3"/>
  <c r="D398" i="3"/>
  <c r="B398" i="3"/>
  <c r="D396" i="3"/>
  <c r="B396" i="3"/>
  <c r="D394" i="3"/>
  <c r="C394" i="3"/>
  <c r="B394" i="3"/>
  <c r="D390" i="3"/>
  <c r="B390" i="3"/>
  <c r="D392" i="3"/>
  <c r="C392" i="3"/>
  <c r="B392" i="3"/>
  <c r="C388" i="3"/>
  <c r="B388" i="3"/>
  <c r="D386" i="3"/>
  <c r="B386" i="3"/>
  <c r="C383" i="3"/>
  <c r="C381" i="3"/>
  <c r="C379" i="3"/>
  <c r="B379" i="3"/>
  <c r="B377" i="3"/>
  <c r="C375" i="3"/>
  <c r="B375" i="3"/>
  <c r="D372" i="3"/>
  <c r="C372" i="3"/>
  <c r="C370" i="3"/>
  <c r="B370" i="3"/>
  <c r="C368" i="3"/>
  <c r="B368" i="3"/>
  <c r="C366" i="3"/>
  <c r="B366" i="3"/>
  <c r="C364" i="3"/>
  <c r="C362" i="3"/>
  <c r="B362" i="3"/>
  <c r="C360" i="3"/>
  <c r="B360" i="3"/>
  <c r="C358" i="3"/>
  <c r="B358" i="3"/>
  <c r="C356" i="3"/>
  <c r="C354" i="3"/>
  <c r="B354" i="3"/>
  <c r="D348" i="3"/>
  <c r="C348" i="3"/>
  <c r="B348" i="3"/>
  <c r="D346" i="3"/>
  <c r="B346" i="3"/>
  <c r="C344" i="3"/>
  <c r="B344" i="3"/>
  <c r="C341" i="3"/>
  <c r="B341" i="3"/>
  <c r="C339" i="3"/>
  <c r="B339" i="3"/>
  <c r="D337" i="3"/>
  <c r="C337" i="3"/>
  <c r="B337" i="3"/>
  <c r="D335" i="3"/>
  <c r="C335" i="3"/>
  <c r="B335" i="3"/>
  <c r="D333" i="3"/>
  <c r="C333" i="3"/>
  <c r="B333" i="3"/>
  <c r="D330" i="3"/>
  <c r="C330" i="3"/>
  <c r="D328" i="3"/>
  <c r="C328" i="3"/>
  <c r="B328" i="3"/>
  <c r="D324" i="3"/>
  <c r="C324" i="3"/>
  <c r="B324" i="3"/>
  <c r="D322" i="3"/>
  <c r="C322" i="3"/>
  <c r="B322" i="3"/>
  <c r="D318" i="3"/>
  <c r="B318" i="3"/>
  <c r="D316" i="3"/>
  <c r="C316" i="3"/>
  <c r="B316" i="3"/>
  <c r="D313" i="3"/>
  <c r="C313" i="3"/>
  <c r="B313" i="3"/>
  <c r="D311" i="3"/>
  <c r="C311" i="3"/>
  <c r="B311" i="3"/>
  <c r="D305" i="3"/>
  <c r="C305" i="3"/>
  <c r="D303" i="3"/>
  <c r="C303" i="3"/>
  <c r="B303" i="3"/>
  <c r="D301" i="3"/>
  <c r="C301" i="3"/>
  <c r="B301" i="3"/>
  <c r="D299" i="3"/>
  <c r="C299" i="3"/>
  <c r="B299" i="3"/>
  <c r="D297" i="3"/>
  <c r="C297" i="3"/>
  <c r="B297" i="3"/>
  <c r="D295" i="3"/>
  <c r="C295" i="3"/>
  <c r="B295" i="3"/>
  <c r="C293" i="3"/>
  <c r="B293" i="3"/>
  <c r="D291" i="3"/>
  <c r="C291" i="3"/>
  <c r="B291" i="3"/>
  <c r="D289" i="3"/>
  <c r="C289" i="3"/>
  <c r="B289" i="3"/>
  <c r="C287" i="3"/>
  <c r="B287" i="3"/>
  <c r="D285" i="3"/>
  <c r="C285" i="3"/>
  <c r="B285" i="3"/>
  <c r="D283" i="3"/>
  <c r="C283" i="3"/>
  <c r="B283" i="3"/>
  <c r="D281" i="3"/>
  <c r="C281" i="3"/>
  <c r="B281" i="3"/>
  <c r="C275" i="3"/>
  <c r="D271" i="3"/>
  <c r="C271" i="3"/>
  <c r="B271" i="3"/>
  <c r="D268" i="3"/>
  <c r="C268" i="3"/>
  <c r="B268" i="3"/>
  <c r="D266" i="3"/>
  <c r="C266" i="3"/>
  <c r="B266" i="3"/>
  <c r="C264" i="3"/>
  <c r="B264" i="3"/>
  <c r="D260" i="3"/>
  <c r="C260" i="3"/>
  <c r="D258" i="3"/>
  <c r="C258" i="3"/>
  <c r="B258" i="3"/>
  <c r="D256" i="3"/>
  <c r="C256" i="3"/>
  <c r="B256" i="3"/>
  <c r="D254" i="3"/>
  <c r="C254" i="3"/>
  <c r="B254" i="3"/>
  <c r="C252" i="3"/>
  <c r="C250" i="3"/>
  <c r="B250" i="3"/>
  <c r="C248" i="3"/>
  <c r="B248" i="3"/>
  <c r="D114" i="3"/>
  <c r="C114" i="3"/>
  <c r="B114" i="3"/>
  <c r="D112" i="3"/>
  <c r="C112" i="3"/>
  <c r="B112" i="3"/>
  <c r="D110" i="3"/>
  <c r="C110" i="3"/>
  <c r="B110" i="3"/>
  <c r="D108" i="3"/>
  <c r="C108" i="3"/>
  <c r="B108" i="3"/>
  <c r="D106" i="3"/>
  <c r="C106" i="3"/>
  <c r="B106" i="3"/>
  <c r="D103" i="3"/>
  <c r="C103" i="3"/>
  <c r="B103" i="3"/>
  <c r="D101" i="3"/>
  <c r="C101" i="3"/>
  <c r="B101" i="3"/>
  <c r="D99" i="3"/>
  <c r="C99" i="3"/>
  <c r="B99" i="3"/>
  <c r="D97" i="3"/>
  <c r="C97" i="3"/>
  <c r="B97" i="3"/>
  <c r="D95" i="3"/>
  <c r="C95" i="3"/>
  <c r="B95" i="3"/>
  <c r="D93" i="3"/>
  <c r="C93" i="3"/>
  <c r="B93" i="3"/>
  <c r="D91" i="3"/>
  <c r="C91" i="3"/>
  <c r="B91" i="3"/>
  <c r="D89" i="3"/>
  <c r="C89" i="3"/>
  <c r="B89" i="3"/>
  <c r="D87" i="3"/>
  <c r="C87" i="3"/>
  <c r="B87" i="3"/>
  <c r="D85" i="3"/>
  <c r="C85" i="3"/>
  <c r="B85" i="3"/>
  <c r="D83" i="3"/>
  <c r="C83" i="3"/>
  <c r="B83" i="3"/>
  <c r="D77" i="3"/>
  <c r="C77" i="3"/>
  <c r="B77" i="3"/>
  <c r="D75" i="3"/>
  <c r="C75" i="3"/>
  <c r="B75" i="3"/>
  <c r="D73" i="3"/>
  <c r="C73" i="3"/>
  <c r="B73" i="3"/>
  <c r="D71" i="3"/>
  <c r="C71" i="3"/>
  <c r="B71" i="3"/>
  <c r="D69" i="3"/>
  <c r="C69" i="3"/>
  <c r="B69" i="3"/>
  <c r="D67" i="3"/>
  <c r="C67" i="3"/>
  <c r="B67" i="3"/>
  <c r="D54" i="3"/>
  <c r="C54" i="3"/>
  <c r="B54" i="3"/>
  <c r="D51" i="3"/>
  <c r="C51" i="3"/>
  <c r="B51" i="3"/>
  <c r="D63" i="3"/>
  <c r="C63" i="3"/>
  <c r="B63" i="3"/>
  <c r="D61" i="3"/>
  <c r="C61" i="3"/>
  <c r="B61" i="3"/>
  <c r="D56" i="3"/>
  <c r="C56" i="3"/>
  <c r="B56" i="3"/>
  <c r="D37" i="3"/>
  <c r="C37" i="3"/>
  <c r="B37" i="3"/>
  <c r="C29" i="3"/>
  <c r="B29" i="3"/>
  <c r="C25" i="3"/>
  <c r="B25" i="3"/>
  <c r="C23" i="3"/>
  <c r="B23" i="3"/>
  <c r="C21" i="3"/>
  <c r="B21" i="3"/>
  <c r="C19" i="3"/>
  <c r="B19" i="3"/>
  <c r="D17" i="3"/>
  <c r="C17" i="3"/>
  <c r="B17" i="3"/>
  <c r="D15" i="3"/>
  <c r="C15" i="3"/>
  <c r="B15" i="3"/>
  <c r="K227" i="3"/>
  <c r="K223" i="3"/>
  <c r="K222" i="3"/>
  <c r="K221" i="3"/>
  <c r="K220" i="3"/>
  <c r="K219" i="3"/>
  <c r="K218" i="3"/>
  <c r="K217" i="3"/>
  <c r="K216" i="3"/>
  <c r="K215" i="3"/>
  <c r="K214" i="3"/>
  <c r="K213" i="3"/>
  <c r="K212" i="3"/>
  <c r="K211" i="3"/>
  <c r="K210" i="3"/>
  <c r="K209" i="3"/>
  <c r="K208" i="3"/>
  <c r="K207" i="3"/>
  <c r="K206" i="3"/>
  <c r="K205" i="3"/>
  <c r="V205" i="3" s="1"/>
  <c r="K204" i="3"/>
  <c r="K203" i="3"/>
  <c r="K202" i="3"/>
  <c r="K201" i="3"/>
  <c r="K200" i="3"/>
  <c r="K199" i="3"/>
  <c r="K198" i="3"/>
  <c r="V198" i="3" s="1"/>
  <c r="K197" i="3"/>
  <c r="K196" i="3"/>
  <c r="K195" i="3"/>
  <c r="K194" i="3"/>
  <c r="K193" i="3"/>
  <c r="K192" i="3"/>
  <c r="V192" i="3" s="1"/>
  <c r="K191" i="3"/>
  <c r="K189" i="3"/>
  <c r="K188" i="3"/>
  <c r="K187" i="3"/>
  <c r="V187" i="3" s="1"/>
  <c r="K186" i="3"/>
  <c r="V186" i="3" s="1"/>
  <c r="K185" i="3"/>
  <c r="V185" i="3" s="1"/>
  <c r="K184" i="3"/>
  <c r="V184" i="3" s="1"/>
  <c r="K183" i="3"/>
  <c r="V183" i="3" s="1"/>
  <c r="K182" i="3"/>
  <c r="V182" i="3" s="1"/>
  <c r="K181" i="3"/>
  <c r="K180" i="3"/>
  <c r="K179" i="3"/>
  <c r="K178" i="3"/>
  <c r="K177" i="3"/>
  <c r="K176" i="3"/>
  <c r="K173" i="3"/>
  <c r="K172" i="3"/>
  <c r="K171" i="3"/>
  <c r="K170" i="3"/>
  <c r="K169" i="3"/>
  <c r="K168" i="3"/>
  <c r="K167" i="3"/>
  <c r="K166" i="3"/>
  <c r="K165" i="3"/>
  <c r="K164" i="3"/>
  <c r="K162" i="3"/>
  <c r="V162" i="3" s="1"/>
  <c r="K161" i="3"/>
  <c r="V161" i="3" s="1"/>
  <c r="K160" i="3"/>
  <c r="V160" i="3" s="1"/>
  <c r="K159" i="3"/>
  <c r="V159" i="3" s="1"/>
  <c r="K158" i="3"/>
  <c r="V158" i="3" s="1"/>
  <c r="K157" i="3"/>
  <c r="V157" i="3" s="1"/>
  <c r="K156" i="3"/>
  <c r="V156" i="3" s="1"/>
  <c r="K155" i="3"/>
  <c r="V155" i="3" s="1"/>
  <c r="K154" i="3"/>
  <c r="V154" i="3" s="1"/>
  <c r="K153" i="3"/>
  <c r="V153" i="3" s="1"/>
  <c r="K150" i="3"/>
  <c r="V150" i="3" s="1"/>
  <c r="K149" i="3"/>
  <c r="V149" i="3" s="1"/>
  <c r="K148" i="3"/>
  <c r="V148" i="3" s="1"/>
  <c r="K147" i="3"/>
  <c r="K146" i="3"/>
  <c r="K145" i="3"/>
  <c r="K144" i="3"/>
  <c r="K143" i="3"/>
  <c r="K142" i="3"/>
  <c r="K141" i="3"/>
  <c r="K140" i="3"/>
  <c r="K139" i="3"/>
  <c r="K138" i="3"/>
  <c r="K137" i="3"/>
  <c r="K136" i="3"/>
  <c r="K135" i="3"/>
  <c r="K134" i="3"/>
  <c r="K133" i="3"/>
  <c r="K132" i="3"/>
  <c r="K131" i="3"/>
  <c r="K130" i="3"/>
  <c r="K129" i="3"/>
  <c r="V129" i="3" s="1"/>
  <c r="K128" i="3"/>
  <c r="V128" i="3" s="1"/>
  <c r="K125" i="3"/>
  <c r="V125" i="3" s="1"/>
  <c r="K124" i="3"/>
  <c r="V124" i="3" s="1"/>
  <c r="K123" i="3"/>
  <c r="V123" i="3" s="1"/>
  <c r="K122" i="3"/>
  <c r="K121" i="3"/>
  <c r="V121" i="3" s="1"/>
  <c r="K118" i="3"/>
  <c r="K228" i="3"/>
  <c r="K229" i="3"/>
  <c r="K230" i="3"/>
  <c r="K231" i="3"/>
  <c r="K232" i="3"/>
  <c r="K233" i="3"/>
  <c r="K238" i="3"/>
  <c r="K239" i="3"/>
  <c r="K240" i="3"/>
  <c r="K241" i="3"/>
  <c r="K242" i="3"/>
  <c r="K243" i="3"/>
  <c r="K244" i="3"/>
  <c r="K245" i="3"/>
  <c r="C346" i="3"/>
  <c r="K313" i="3"/>
  <c r="K311" i="3"/>
  <c r="K18" i="3"/>
  <c r="K20" i="3"/>
  <c r="K19" i="3" s="1"/>
  <c r="K22" i="3"/>
  <c r="K21" i="3" s="1"/>
  <c r="K24" i="3"/>
  <c r="K23" i="3" s="1"/>
  <c r="K26" i="3"/>
  <c r="K30" i="3"/>
  <c r="K29" i="3" s="1"/>
  <c r="K38" i="3"/>
  <c r="K39" i="3"/>
  <c r="K52" i="3"/>
  <c r="K53" i="3"/>
  <c r="K55" i="3"/>
  <c r="K54" i="3" s="1"/>
  <c r="K57" i="3"/>
  <c r="K58" i="3"/>
  <c r="K59" i="3"/>
  <c r="K60" i="3"/>
  <c r="K62" i="3"/>
  <c r="K61" i="3" s="1"/>
  <c r="K64" i="3"/>
  <c r="K63" i="3" s="1"/>
  <c r="K68" i="3"/>
  <c r="K67" i="3" s="1"/>
  <c r="F37" i="2" s="1"/>
  <c r="K70" i="3"/>
  <c r="K72" i="3"/>
  <c r="K74" i="3"/>
  <c r="K76" i="3"/>
  <c r="K78" i="3"/>
  <c r="K77" i="3" s="1"/>
  <c r="K84" i="3"/>
  <c r="K83" i="3" s="1"/>
  <c r="K86" i="3"/>
  <c r="K85" i="3" s="1"/>
  <c r="K88" i="3"/>
  <c r="K90" i="3"/>
  <c r="K89" i="3" s="1"/>
  <c r="K92" i="3"/>
  <c r="K94" i="3"/>
  <c r="K93" i="3" s="1"/>
  <c r="K96" i="3"/>
  <c r="K98" i="3"/>
  <c r="K97" i="3" s="1"/>
  <c r="K100" i="3"/>
  <c r="K99" i="3" s="1"/>
  <c r="K102" i="3"/>
  <c r="K101" i="3" s="1"/>
  <c r="K104" i="3"/>
  <c r="K103" i="3" s="1"/>
  <c r="K107" i="3"/>
  <c r="K106" i="3" s="1"/>
  <c r="F57" i="2" s="1"/>
  <c r="K109" i="3"/>
  <c r="K111" i="3"/>
  <c r="K110" i="3" s="1"/>
  <c r="K113" i="3"/>
  <c r="K112" i="3" s="1"/>
  <c r="K115" i="3"/>
  <c r="K114" i="3" s="1"/>
  <c r="D248" i="3"/>
  <c r="K249" i="3"/>
  <c r="K248" i="3" s="1"/>
  <c r="D250" i="3"/>
  <c r="K251" i="3"/>
  <c r="K255" i="3"/>
  <c r="K254" i="3" s="1"/>
  <c r="K257" i="3"/>
  <c r="K256" i="3" s="1"/>
  <c r="K259" i="3"/>
  <c r="K258" i="3" s="1"/>
  <c r="B260" i="3"/>
  <c r="K261" i="3"/>
  <c r="K260" i="3" s="1"/>
  <c r="D264" i="3"/>
  <c r="K265" i="3"/>
  <c r="K264" i="3" s="1"/>
  <c r="K267" i="3"/>
  <c r="K269" i="3"/>
  <c r="K268" i="3" s="1"/>
  <c r="K272" i="3"/>
  <c r="K271" i="3" s="1"/>
  <c r="B275" i="3"/>
  <c r="D275" i="3"/>
  <c r="K276" i="3"/>
  <c r="K275" i="3" s="1"/>
  <c r="K282" i="3"/>
  <c r="K281" i="3" s="1"/>
  <c r="K284" i="3"/>
  <c r="K283" i="3" s="1"/>
  <c r="K286" i="3"/>
  <c r="K285" i="3" s="1"/>
  <c r="D287" i="3"/>
  <c r="K288" i="3"/>
  <c r="K287" i="3" s="1"/>
  <c r="K290" i="3"/>
  <c r="K289" i="3" s="1"/>
  <c r="K292" i="3"/>
  <c r="K291" i="3" s="1"/>
  <c r="D293" i="3"/>
  <c r="K294" i="3"/>
  <c r="K293" i="3" s="1"/>
  <c r="K296" i="3"/>
  <c r="K295" i="3" s="1"/>
  <c r="K298" i="3"/>
  <c r="K297" i="3" s="1"/>
  <c r="K300" i="3"/>
  <c r="K299" i="3" s="1"/>
  <c r="K302" i="3"/>
  <c r="K301" i="3" s="1"/>
  <c r="K304" i="3"/>
  <c r="K303" i="3" s="1"/>
  <c r="B305" i="3"/>
  <c r="K306" i="3"/>
  <c r="K305" i="3" s="1"/>
  <c r="B309" i="3"/>
  <c r="C309" i="3"/>
  <c r="B310" i="3"/>
  <c r="C310" i="3"/>
  <c r="B315" i="3"/>
  <c r="C315" i="3"/>
  <c r="K317" i="3"/>
  <c r="K316" i="3" s="1"/>
  <c r="C318" i="3"/>
  <c r="K319" i="3"/>
  <c r="K318" i="3" s="1"/>
  <c r="B320" i="3"/>
  <c r="C320" i="3"/>
  <c r="B321" i="3"/>
  <c r="C321" i="3"/>
  <c r="K323" i="3"/>
  <c r="K322" i="3" s="1"/>
  <c r="K325" i="3"/>
  <c r="K324" i="3" s="1"/>
  <c r="B326" i="3"/>
  <c r="C326" i="3"/>
  <c r="B327" i="3"/>
  <c r="C327" i="3"/>
  <c r="K329" i="3"/>
  <c r="K328" i="3" s="1"/>
  <c r="B330" i="3"/>
  <c r="K331" i="3"/>
  <c r="K330" i="3" s="1"/>
  <c r="B332" i="3"/>
  <c r="C332" i="3"/>
  <c r="D332" i="3"/>
  <c r="K334" i="3"/>
  <c r="K333" i="3" s="1"/>
  <c r="K336" i="3"/>
  <c r="K335" i="3" s="1"/>
  <c r="K338" i="3"/>
  <c r="K337" i="3" s="1"/>
  <c r="D339" i="3"/>
  <c r="K340" i="3"/>
  <c r="K339" i="3" s="1"/>
  <c r="D341" i="3"/>
  <c r="K342" i="3"/>
  <c r="K341" i="3" s="1"/>
  <c r="B343" i="3"/>
  <c r="C343" i="3"/>
  <c r="D344" i="3"/>
  <c r="K345" i="3"/>
  <c r="K344" i="3" s="1"/>
  <c r="K347" i="3"/>
  <c r="K346" i="3" s="1"/>
  <c r="K349" i="3"/>
  <c r="K350" i="3"/>
  <c r="B351" i="3"/>
  <c r="C351" i="3"/>
  <c r="B352" i="3"/>
  <c r="C352" i="3"/>
  <c r="B353" i="3"/>
  <c r="C353" i="3"/>
  <c r="D354" i="3"/>
  <c r="K355" i="3"/>
  <c r="K354" i="3" s="1"/>
  <c r="B356" i="3"/>
  <c r="D356" i="3"/>
  <c r="K357" i="3"/>
  <c r="K356" i="3" s="1"/>
  <c r="D358" i="3"/>
  <c r="K359" i="3"/>
  <c r="K358" i="3" s="1"/>
  <c r="D360" i="3"/>
  <c r="K361" i="3"/>
  <c r="K360" i="3" s="1"/>
  <c r="D362" i="3"/>
  <c r="K363" i="3"/>
  <c r="K362" i="3" s="1"/>
  <c r="B364" i="3"/>
  <c r="D364" i="3"/>
  <c r="K365" i="3"/>
  <c r="K364" i="3" s="1"/>
  <c r="D366" i="3"/>
  <c r="K367" i="3"/>
  <c r="K366" i="3" s="1"/>
  <c r="D368" i="3"/>
  <c r="K369" i="3"/>
  <c r="K368" i="3" s="1"/>
  <c r="D370" i="3"/>
  <c r="K371" i="3"/>
  <c r="K370" i="3" s="1"/>
  <c r="B372" i="3"/>
  <c r="K373" i="3"/>
  <c r="K372" i="3" s="1"/>
  <c r="B374" i="3"/>
  <c r="C374" i="3"/>
  <c r="D375" i="3"/>
  <c r="K376" i="3"/>
  <c r="K375" i="3" s="1"/>
  <c r="C377" i="3"/>
  <c r="D377" i="3"/>
  <c r="K378" i="3"/>
  <c r="K377" i="3" s="1"/>
  <c r="D379" i="3"/>
  <c r="K380" i="3"/>
  <c r="K379" i="3" s="1"/>
  <c r="B381" i="3"/>
  <c r="D381" i="3"/>
  <c r="K382" i="3"/>
  <c r="K381" i="3" s="1"/>
  <c r="B383" i="3"/>
  <c r="D383" i="3"/>
  <c r="K384" i="3"/>
  <c r="C386" i="3"/>
  <c r="K387" i="3"/>
  <c r="K386" i="3" s="1"/>
  <c r="D388" i="3"/>
  <c r="K389" i="3"/>
  <c r="K388" i="3" s="1"/>
  <c r="C390" i="3"/>
  <c r="K391" i="3"/>
  <c r="K390" i="3" s="1"/>
  <c r="K393" i="3"/>
  <c r="K392" i="3" s="1"/>
  <c r="K395" i="3"/>
  <c r="K394" i="3" s="1"/>
  <c r="C396" i="3"/>
  <c r="K397" i="3"/>
  <c r="K396" i="3" s="1"/>
  <c r="C398" i="3"/>
  <c r="K399" i="3"/>
  <c r="K398" i="3" s="1"/>
  <c r="D400" i="3"/>
  <c r="K401" i="3"/>
  <c r="K400" i="3" s="1"/>
  <c r="K403" i="3"/>
  <c r="C404" i="3"/>
  <c r="K405" i="3"/>
  <c r="K404" i="3" s="1"/>
  <c r="K407" i="3"/>
  <c r="K409" i="3"/>
  <c r="K408" i="3" s="1"/>
  <c r="C410" i="3"/>
  <c r="K411" i="3"/>
  <c r="K410" i="3" s="1"/>
  <c r="D412" i="3"/>
  <c r="K413" i="3"/>
  <c r="K412" i="3" s="1"/>
  <c r="C414" i="3"/>
  <c r="K415" i="3"/>
  <c r="K414" i="3" s="1"/>
  <c r="K417" i="3"/>
  <c r="K416" i="3" s="1"/>
  <c r="D418" i="3"/>
  <c r="K419" i="3"/>
  <c r="K418" i="3" s="1"/>
  <c r="C420" i="3"/>
  <c r="K421" i="3"/>
  <c r="K420" i="3" s="1"/>
  <c r="C422" i="3"/>
  <c r="K423" i="3"/>
  <c r="K422" i="3" s="1"/>
  <c r="D424" i="3"/>
  <c r="K425" i="3"/>
  <c r="K424" i="3" s="1"/>
  <c r="B426" i="3"/>
  <c r="K427" i="3"/>
  <c r="K426" i="3" s="1"/>
  <c r="K429" i="3"/>
  <c r="K428" i="3" s="1"/>
  <c r="K431" i="3"/>
  <c r="K430" i="3" s="1"/>
  <c r="C432" i="3"/>
  <c r="K433" i="3"/>
  <c r="K432" i="3" s="1"/>
  <c r="B434" i="3"/>
  <c r="C434" i="3"/>
  <c r="K436" i="3"/>
  <c r="K435" i="3" s="1"/>
  <c r="K438" i="3"/>
  <c r="K437" i="3" s="1"/>
  <c r="C439" i="3"/>
  <c r="K440" i="3"/>
  <c r="K439" i="3" s="1"/>
  <c r="C441" i="3"/>
  <c r="K442" i="3"/>
  <c r="K441" i="3" s="1"/>
  <c r="K444" i="3"/>
  <c r="K443" i="3" s="1"/>
  <c r="B445" i="3"/>
  <c r="C445" i="3"/>
  <c r="C446" i="3"/>
  <c r="K447" i="3"/>
  <c r="K446" i="3" s="1"/>
  <c r="K449" i="3"/>
  <c r="K451" i="3"/>
  <c r="K450" i="3" s="1"/>
  <c r="C452" i="3"/>
  <c r="K453" i="3"/>
  <c r="K452" i="3" s="1"/>
  <c r="K457" i="3"/>
  <c r="K456" i="3" s="1"/>
  <c r="D458" i="3"/>
  <c r="K459" i="3"/>
  <c r="K458" i="3" s="1"/>
  <c r="C460" i="3"/>
  <c r="K461" i="3"/>
  <c r="K460" i="3" s="1"/>
  <c r="B462" i="3"/>
  <c r="C462" i="3"/>
  <c r="K468" i="3"/>
  <c r="K467" i="3" s="1"/>
  <c r="B469" i="3"/>
  <c r="D469" i="3"/>
  <c r="K470" i="3"/>
  <c r="K469" i="3" s="1"/>
  <c r="B471" i="3"/>
  <c r="K472" i="3"/>
  <c r="K471" i="3" s="1"/>
  <c r="B473" i="3"/>
  <c r="K474" i="3"/>
  <c r="K473" i="3" s="1"/>
  <c r="B475" i="3"/>
  <c r="K476" i="3"/>
  <c r="K475" i="3" s="1"/>
  <c r="B479" i="3"/>
  <c r="C479" i="3"/>
  <c r="C492" i="3"/>
  <c r="K493" i="3"/>
  <c r="K492" i="3" s="1"/>
  <c r="K495" i="3"/>
  <c r="K494" i="3" s="1"/>
  <c r="K497" i="3"/>
  <c r="K496" i="3" s="1"/>
  <c r="C498" i="3"/>
  <c r="K499" i="3"/>
  <c r="K498" i="3" s="1"/>
  <c r="C500" i="3"/>
  <c r="K501" i="3"/>
  <c r="K500" i="3" s="1"/>
  <c r="D502" i="3"/>
  <c r="K503" i="3"/>
  <c r="K502" i="3" s="1"/>
  <c r="K505" i="3"/>
  <c r="K504" i="3" s="1"/>
  <c r="C506" i="3"/>
  <c r="D506" i="3"/>
  <c r="K507" i="3"/>
  <c r="K506" i="3" s="1"/>
  <c r="B508" i="3"/>
  <c r="C508" i="3"/>
  <c r="D509" i="3"/>
  <c r="K510" i="3"/>
  <c r="K509" i="3" s="1"/>
  <c r="C511" i="3"/>
  <c r="K512" i="3"/>
  <c r="K511" i="3" s="1"/>
  <c r="K514" i="3"/>
  <c r="K513" i="3" s="1"/>
  <c r="D515" i="3"/>
  <c r="K516" i="3"/>
  <c r="K515" i="3" s="1"/>
  <c r="B517" i="3"/>
  <c r="K518" i="3"/>
  <c r="K517" i="3" s="1"/>
  <c r="K520" i="3"/>
  <c r="K519" i="3" s="1"/>
  <c r="K522" i="3"/>
  <c r="C523" i="3"/>
  <c r="K524" i="3"/>
  <c r="K523" i="3" s="1"/>
  <c r="K526" i="3"/>
  <c r="K525" i="3" s="1"/>
  <c r="K528" i="3"/>
  <c r="K527" i="3" s="1"/>
  <c r="C529" i="3"/>
  <c r="K530" i="3"/>
  <c r="K529" i="3" s="1"/>
  <c r="K532" i="3"/>
  <c r="K531" i="3" s="1"/>
  <c r="D533" i="3"/>
  <c r="K534" i="3"/>
  <c r="K533" i="3" s="1"/>
  <c r="K536" i="3"/>
  <c r="K535" i="3" s="1"/>
  <c r="C538" i="3"/>
  <c r="K539" i="3"/>
  <c r="K538" i="3" s="1"/>
  <c r="D540" i="3"/>
  <c r="K541" i="3"/>
  <c r="K542" i="3"/>
  <c r="C543" i="3"/>
  <c r="K544" i="3"/>
  <c r="K547" i="3"/>
  <c r="K548" i="3"/>
  <c r="K549" i="3"/>
  <c r="K550" i="3"/>
  <c r="K551" i="3"/>
  <c r="B552" i="3"/>
  <c r="D552" i="3"/>
  <c r="K553" i="3"/>
  <c r="K554" i="3"/>
  <c r="K555" i="3"/>
  <c r="K556" i="3"/>
  <c r="K557" i="3"/>
  <c r="C558" i="3"/>
  <c r="K559" i="3"/>
  <c r="K560" i="3"/>
  <c r="K561" i="3"/>
  <c r="K562" i="3"/>
  <c r="K563" i="3"/>
  <c r="C564" i="3"/>
  <c r="K565" i="3"/>
  <c r="K564" i="3" s="1"/>
  <c r="K567" i="3"/>
  <c r="B568" i="3"/>
  <c r="K571" i="3"/>
  <c r="K570" i="3" s="1"/>
  <c r="C572" i="3"/>
  <c r="K573" i="3"/>
  <c r="K574" i="3"/>
  <c r="K575" i="3"/>
  <c r="K576" i="3"/>
  <c r="K577" i="3"/>
  <c r="D578" i="3"/>
  <c r="K579" i="3"/>
  <c r="K578" i="3" s="1"/>
  <c r="K581" i="3"/>
  <c r="K580" i="3" s="1"/>
  <c r="B585" i="3"/>
  <c r="C585" i="3"/>
  <c r="B586" i="3"/>
  <c r="K587" i="3"/>
  <c r="K586" i="3" s="1"/>
  <c r="B588" i="3"/>
  <c r="K589" i="3"/>
  <c r="C590" i="3"/>
  <c r="K591" i="3"/>
  <c r="K590" i="3" s="1"/>
  <c r="C592" i="3"/>
  <c r="K593" i="3"/>
  <c r="K592" i="3" s="1"/>
  <c r="K595" i="3"/>
  <c r="K594" i="3" s="1"/>
  <c r="C596" i="3"/>
  <c r="K597" i="3"/>
  <c r="K596" i="3" s="1"/>
  <c r="C598" i="3"/>
  <c r="K599" i="3"/>
  <c r="K598" i="3" s="1"/>
  <c r="C600" i="3"/>
  <c r="K601" i="3"/>
  <c r="K600" i="3" s="1"/>
  <c r="C602" i="3"/>
  <c r="D602" i="3"/>
  <c r="K603" i="3"/>
  <c r="K602" i="3" s="1"/>
  <c r="C604" i="3"/>
  <c r="D604" i="3"/>
  <c r="K605" i="3"/>
  <c r="K604" i="3" s="1"/>
  <c r="K607" i="3"/>
  <c r="K606" i="3" s="1"/>
  <c r="B608" i="3"/>
  <c r="C608" i="3"/>
  <c r="K609" i="3"/>
  <c r="K608" i="3" s="1"/>
  <c r="B610" i="3"/>
  <c r="D610" i="3"/>
  <c r="K611" i="3"/>
  <c r="K610" i="3" s="1"/>
  <c r="K613" i="3"/>
  <c r="K612" i="3" s="1"/>
  <c r="C614" i="3"/>
  <c r="K615" i="3"/>
  <c r="K614" i="3" s="1"/>
  <c r="C616" i="3"/>
  <c r="D616" i="3"/>
  <c r="K617" i="3"/>
  <c r="K616" i="3" s="1"/>
  <c r="K619" i="3"/>
  <c r="K618" i="3" s="1"/>
  <c r="C620" i="3"/>
  <c r="D620" i="3"/>
  <c r="K621" i="3"/>
  <c r="K620" i="3" s="1"/>
  <c r="D622" i="3"/>
  <c r="K623" i="3"/>
  <c r="K625" i="3"/>
  <c r="K624" i="3" s="1"/>
  <c r="C626" i="3"/>
  <c r="K627" i="3"/>
  <c r="K626" i="3" s="1"/>
  <c r="C628" i="3"/>
  <c r="K629" i="3"/>
  <c r="K628" i="3" s="1"/>
  <c r="K631" i="3"/>
  <c r="K630" i="3" s="1"/>
  <c r="C632" i="3"/>
  <c r="D632" i="3"/>
  <c r="K633" i="3"/>
  <c r="K632" i="3" s="1"/>
  <c r="C634" i="3"/>
  <c r="D634" i="3"/>
  <c r="K635" i="3"/>
  <c r="K634" i="3" s="1"/>
  <c r="K637" i="3"/>
  <c r="K636" i="3" s="1"/>
  <c r="C638" i="3"/>
  <c r="K639" i="3"/>
  <c r="K638" i="3" s="1"/>
  <c r="C640" i="3"/>
  <c r="K641" i="3"/>
  <c r="K640" i="3" s="1"/>
  <c r="C642" i="3"/>
  <c r="D642" i="3"/>
  <c r="K643" i="3"/>
  <c r="K642" i="3" s="1"/>
  <c r="D644" i="3"/>
  <c r="K645" i="3"/>
  <c r="K644" i="3" s="1"/>
  <c r="K647" i="3"/>
  <c r="K646" i="3" s="1"/>
  <c r="C648" i="3"/>
  <c r="D648" i="3"/>
  <c r="K649" i="3"/>
  <c r="K648" i="3" s="1"/>
  <c r="C650" i="3"/>
  <c r="D650" i="3"/>
  <c r="K651" i="3"/>
  <c r="K650" i="3" s="1"/>
  <c r="B652" i="3"/>
  <c r="C652" i="3"/>
  <c r="K654" i="3"/>
  <c r="K653" i="3" s="1"/>
  <c r="C655" i="3"/>
  <c r="D655" i="3"/>
  <c r="K656" i="3"/>
  <c r="K655" i="3" s="1"/>
  <c r="C657" i="3"/>
  <c r="D657" i="3"/>
  <c r="K658" i="3"/>
  <c r="K657" i="3" s="1"/>
  <c r="K660" i="3"/>
  <c r="K659" i="3" s="1"/>
  <c r="C661" i="3"/>
  <c r="K662" i="3"/>
  <c r="K661" i="3" s="1"/>
  <c r="K664" i="3"/>
  <c r="B665" i="3"/>
  <c r="C665" i="3"/>
  <c r="C666" i="3"/>
  <c r="K667" i="3"/>
  <c r="K666" i="3" s="1"/>
  <c r="B668" i="3"/>
  <c r="D668" i="3"/>
  <c r="K669" i="3"/>
  <c r="K670" i="3"/>
  <c r="D671" i="3"/>
  <c r="K672" i="3"/>
  <c r="K674" i="3"/>
  <c r="B676" i="3"/>
  <c r="D676" i="3"/>
  <c r="K677" i="3"/>
  <c r="D679" i="3"/>
  <c r="K680" i="3"/>
  <c r="B682" i="3"/>
  <c r="K683" i="3"/>
  <c r="B685" i="3"/>
  <c r="D685" i="3"/>
  <c r="K686" i="3"/>
  <c r="K689" i="3"/>
  <c r="K690" i="3"/>
  <c r="B693" i="3"/>
  <c r="K694" i="3"/>
  <c r="K695" i="3"/>
  <c r="D697" i="3"/>
  <c r="K698" i="3"/>
  <c r="K699" i="3"/>
  <c r="D702" i="3"/>
  <c r="K703" i="3"/>
  <c r="B705" i="3"/>
  <c r="K706" i="3"/>
  <c r="B707" i="3"/>
  <c r="D707" i="3"/>
  <c r="K708" i="3"/>
  <c r="K707" i="3" s="1"/>
  <c r="D709" i="3"/>
  <c r="K710" i="3"/>
  <c r="B711" i="3"/>
  <c r="K712" i="3"/>
  <c r="K711" i="3" s="1"/>
  <c r="D713" i="3"/>
  <c r="K714" i="3"/>
  <c r="K713" i="3" s="1"/>
  <c r="D715" i="3"/>
  <c r="K716" i="3"/>
  <c r="K715" i="3" s="1"/>
  <c r="B717" i="3"/>
  <c r="K718" i="3"/>
  <c r="K717" i="3" s="1"/>
  <c r="B719" i="3"/>
  <c r="C719" i="3"/>
  <c r="K720" i="3"/>
  <c r="K719" i="3" s="1"/>
  <c r="B721" i="3"/>
  <c r="K722" i="3"/>
  <c r="K721" i="3" s="1"/>
  <c r="B723" i="3"/>
  <c r="C723" i="3"/>
  <c r="K724" i="3"/>
  <c r="K723" i="3" s="1"/>
  <c r="C725" i="3"/>
  <c r="K726" i="3"/>
  <c r="K725" i="3" s="1"/>
  <c r="B727" i="3"/>
  <c r="K728" i="3"/>
  <c r="B730" i="3"/>
  <c r="C730" i="3"/>
  <c r="K731" i="3"/>
  <c r="B733" i="3"/>
  <c r="C733" i="3"/>
  <c r="K734" i="3"/>
  <c r="K733" i="3" s="1"/>
  <c r="K736" i="3"/>
  <c r="B738" i="3"/>
  <c r="C738" i="3"/>
  <c r="K739" i="3"/>
  <c r="B741" i="3"/>
  <c r="K742" i="3"/>
  <c r="K741" i="3" s="1"/>
  <c r="B743" i="3"/>
  <c r="K744" i="3"/>
  <c r="K745" i="3"/>
  <c r="C748" i="3"/>
  <c r="K749" i="3"/>
  <c r="K748" i="3" s="1"/>
  <c r="B750" i="3"/>
  <c r="C750" i="3"/>
  <c r="K751" i="3"/>
  <c r="K750" i="3" s="1"/>
  <c r="B752" i="3"/>
  <c r="K753" i="3"/>
  <c r="B754" i="3"/>
  <c r="C754" i="3"/>
  <c r="K755" i="3"/>
  <c r="K754" i="3" s="1"/>
  <c r="B756" i="3"/>
  <c r="C756" i="3"/>
  <c r="K757" i="3"/>
  <c r="K756" i="3" s="1"/>
  <c r="B758" i="3"/>
  <c r="K759" i="3"/>
  <c r="C761" i="3"/>
  <c r="K762" i="3"/>
  <c r="K761" i="3" s="1"/>
  <c r="B763" i="3"/>
  <c r="K764" i="3"/>
  <c r="K763" i="3" s="1"/>
  <c r="D765" i="3"/>
  <c r="K766" i="3"/>
  <c r="B767" i="3"/>
  <c r="C767" i="3"/>
  <c r="K768" i="3"/>
  <c r="C770" i="3"/>
  <c r="K771" i="3"/>
  <c r="K770" i="3" s="1"/>
  <c r="D772" i="3"/>
  <c r="K773" i="3"/>
  <c r="K772" i="3" s="1"/>
  <c r="B774" i="3"/>
  <c r="C774" i="3"/>
  <c r="K775" i="3"/>
  <c r="K774" i="3" s="1"/>
  <c r="B776" i="3"/>
  <c r="C776" i="3"/>
  <c r="K777" i="3"/>
  <c r="K776" i="3" s="1"/>
  <c r="B778" i="3"/>
  <c r="K779" i="3"/>
  <c r="K778" i="3" s="1"/>
  <c r="B780" i="3"/>
  <c r="C780" i="3"/>
  <c r="K781" i="3"/>
  <c r="K780" i="3" s="1"/>
  <c r="B782" i="3"/>
  <c r="K783" i="3"/>
  <c r="K782" i="3" s="1"/>
  <c r="K785" i="3"/>
  <c r="K784" i="3" s="1"/>
  <c r="C786" i="3"/>
  <c r="K787" i="3"/>
  <c r="K786" i="3" s="1"/>
  <c r="B788" i="3"/>
  <c r="C788" i="3"/>
  <c r="K789" i="3"/>
  <c r="K788" i="3" s="1"/>
  <c r="B790" i="3"/>
  <c r="K791" i="3"/>
  <c r="B792" i="3"/>
  <c r="C792" i="3"/>
  <c r="K793" i="3"/>
  <c r="K792" i="3" s="1"/>
  <c r="B794" i="3"/>
  <c r="C794" i="3"/>
  <c r="K795" i="3"/>
  <c r="K794" i="3" s="1"/>
  <c r="B796" i="3"/>
  <c r="K797" i="3"/>
  <c r="K796" i="3" s="1"/>
  <c r="C798" i="3"/>
  <c r="K799" i="3"/>
  <c r="K798" i="3" s="1"/>
  <c r="B800" i="3"/>
  <c r="K801" i="3"/>
  <c r="K800" i="3" s="1"/>
  <c r="B802" i="3"/>
  <c r="K803" i="3"/>
  <c r="K802" i="3" s="1"/>
  <c r="B804" i="3"/>
  <c r="C804" i="3"/>
  <c r="K805" i="3"/>
  <c r="K804" i="3" s="1"/>
  <c r="B806" i="3"/>
  <c r="C806" i="3"/>
  <c r="K807" i="3"/>
  <c r="K806" i="3" s="1"/>
  <c r="K809" i="3"/>
  <c r="K808" i="3" s="1"/>
  <c r="B810" i="3"/>
  <c r="C810" i="3"/>
  <c r="K811" i="3"/>
  <c r="K810" i="3" s="1"/>
  <c r="B812" i="3"/>
  <c r="K813" i="3"/>
  <c r="K812" i="3" s="1"/>
  <c r="B814" i="3"/>
  <c r="K815" i="3"/>
  <c r="K814" i="3" s="1"/>
  <c r="B816" i="3"/>
  <c r="C816" i="3"/>
  <c r="K817" i="3"/>
  <c r="K816" i="3" s="1"/>
  <c r="B818" i="3"/>
  <c r="C818" i="3"/>
  <c r="K819" i="3"/>
  <c r="K818" i="3" s="1"/>
  <c r="K821" i="3"/>
  <c r="K820" i="3" s="1"/>
  <c r="B822" i="3"/>
  <c r="C822" i="3"/>
  <c r="D822" i="3"/>
  <c r="B823" i="3"/>
  <c r="C823" i="3"/>
  <c r="D823" i="3"/>
  <c r="B824" i="3"/>
  <c r="C824" i="3"/>
  <c r="K825" i="3"/>
  <c r="K824" i="3" s="1"/>
  <c r="B826" i="3"/>
  <c r="C826" i="3"/>
  <c r="K827" i="3"/>
  <c r="K826" i="3" s="1"/>
  <c r="K829" i="3"/>
  <c r="K828" i="3" s="1"/>
  <c r="B830" i="3"/>
  <c r="C830" i="3"/>
  <c r="K831" i="3"/>
  <c r="K830" i="3" s="1"/>
  <c r="B832" i="3"/>
  <c r="K833" i="3"/>
  <c r="K832" i="3" s="1"/>
  <c r="B834" i="3"/>
  <c r="K835" i="3"/>
  <c r="K834" i="3" s="1"/>
  <c r="B836" i="3"/>
  <c r="C836" i="3"/>
  <c r="K837" i="3"/>
  <c r="K836" i="3" s="1"/>
  <c r="B838" i="3"/>
  <c r="C838" i="3"/>
  <c r="K839" i="3"/>
  <c r="K838" i="3" s="1"/>
  <c r="K841" i="3"/>
  <c r="K840" i="3" s="1"/>
  <c r="C842" i="3"/>
  <c r="K843" i="3"/>
  <c r="B844" i="3"/>
  <c r="C844" i="3"/>
  <c r="K845" i="3"/>
  <c r="K844" i="3" s="1"/>
  <c r="B846" i="3"/>
  <c r="K847" i="3"/>
  <c r="K846" i="3" s="1"/>
  <c r="B848" i="3"/>
  <c r="C848" i="3"/>
  <c r="K849" i="3"/>
  <c r="K848" i="3" s="1"/>
  <c r="B850" i="3"/>
  <c r="C850" i="3"/>
  <c r="K851" i="3"/>
  <c r="B852" i="3"/>
  <c r="K853" i="3"/>
  <c r="K852" i="3" s="1"/>
  <c r="C854" i="3"/>
  <c r="K855" i="3"/>
  <c r="K854" i="3" s="1"/>
  <c r="B856" i="3"/>
  <c r="C856" i="3"/>
  <c r="B866" i="3"/>
  <c r="C866" i="3"/>
  <c r="B881" i="3"/>
  <c r="C881" i="3"/>
  <c r="C885" i="3"/>
  <c r="K886" i="3"/>
  <c r="B887" i="3"/>
  <c r="C887" i="3"/>
  <c r="K888" i="3"/>
  <c r="K887" i="3" s="1"/>
  <c r="B899" i="3"/>
  <c r="C899" i="3"/>
  <c r="K901" i="3"/>
  <c r="K900" i="3" s="1"/>
  <c r="B902" i="3"/>
  <c r="C902" i="3"/>
  <c r="B903" i="3"/>
  <c r="C903" i="3"/>
  <c r="K904" i="3"/>
  <c r="K903" i="3" s="1"/>
  <c r="B905" i="3"/>
  <c r="C905" i="3"/>
  <c r="K906" i="3"/>
  <c r="K905" i="3" s="1"/>
  <c r="K908" i="3"/>
  <c r="K907" i="3" s="1"/>
  <c r="B909" i="3"/>
  <c r="C909" i="3"/>
  <c r="K910" i="3"/>
  <c r="K909" i="3" s="1"/>
  <c r="B911" i="3"/>
  <c r="C911" i="3"/>
  <c r="K912" i="3"/>
  <c r="K911" i="3" s="1"/>
  <c r="B913" i="3"/>
  <c r="K914" i="3"/>
  <c r="K913" i="3" s="1"/>
  <c r="B915" i="3"/>
  <c r="K916" i="3"/>
  <c r="K915" i="3" s="1"/>
  <c r="B917" i="3"/>
  <c r="C917" i="3"/>
  <c r="D917" i="3"/>
  <c r="K918" i="3"/>
  <c r="K917" i="3" s="1"/>
  <c r="B919" i="3"/>
  <c r="K920" i="3"/>
  <c r="K919" i="3" s="1"/>
  <c r="B921" i="3"/>
  <c r="C921" i="3"/>
  <c r="K922" i="3"/>
  <c r="K921" i="3" s="1"/>
  <c r="B923" i="3"/>
  <c r="C923" i="3"/>
  <c r="K924" i="3"/>
  <c r="K923" i="3" s="1"/>
  <c r="B925" i="3"/>
  <c r="K926" i="3"/>
  <c r="K925" i="3" s="1"/>
  <c r="C927" i="3"/>
  <c r="K928" i="3"/>
  <c r="K927" i="3" s="1"/>
  <c r="B929" i="3"/>
  <c r="C929" i="3"/>
  <c r="B930" i="3"/>
  <c r="C930" i="3"/>
  <c r="D930" i="3"/>
  <c r="K931" i="3"/>
  <c r="K930" i="3" s="1"/>
  <c r="B932" i="3"/>
  <c r="K933" i="3"/>
  <c r="K932" i="3" s="1"/>
  <c r="B934" i="3"/>
  <c r="D934" i="3"/>
  <c r="K935" i="3"/>
  <c r="D936" i="3"/>
  <c r="K937" i="3"/>
  <c r="K936" i="3" s="1"/>
  <c r="B938" i="3"/>
  <c r="C938" i="3"/>
  <c r="K939" i="3"/>
  <c r="K938" i="3" s="1"/>
  <c r="B940" i="3"/>
  <c r="K941" i="3"/>
  <c r="K940" i="3" s="1"/>
  <c r="D942" i="3"/>
  <c r="K943" i="3"/>
  <c r="K942" i="3" s="1"/>
  <c r="B944" i="3"/>
  <c r="K945" i="3"/>
  <c r="K944" i="3" s="1"/>
  <c r="B946" i="3"/>
  <c r="D946" i="3"/>
  <c r="K947" i="3"/>
  <c r="K946" i="3" s="1"/>
  <c r="D948" i="3"/>
  <c r="K949" i="3"/>
  <c r="K948" i="3" s="1"/>
  <c r="B950" i="3"/>
  <c r="K951" i="3"/>
  <c r="K950" i="3" s="1"/>
  <c r="B952" i="3"/>
  <c r="D952" i="3"/>
  <c r="K953" i="3"/>
  <c r="K952" i="3" s="1"/>
  <c r="D954" i="3"/>
  <c r="K955" i="3"/>
  <c r="K954" i="3" s="1"/>
  <c r="D956" i="3"/>
  <c r="K957" i="3"/>
  <c r="K956" i="3" s="1"/>
  <c r="B958" i="3"/>
  <c r="D958" i="3"/>
  <c r="K959" i="3"/>
  <c r="K958" i="3" s="1"/>
  <c r="D960" i="3"/>
  <c r="K961" i="3"/>
  <c r="K960" i="3" s="1"/>
  <c r="B962" i="3"/>
  <c r="K963" i="3"/>
  <c r="K962" i="3" s="1"/>
  <c r="B964" i="3"/>
  <c r="D964" i="3"/>
  <c r="K965" i="3"/>
  <c r="K964" i="3" s="1"/>
  <c r="D966" i="3"/>
  <c r="K967" i="3"/>
  <c r="K966" i="3" s="1"/>
  <c r="K969" i="3"/>
  <c r="K968" i="3" s="1"/>
  <c r="B970" i="3"/>
  <c r="D970" i="3"/>
  <c r="K971" i="3"/>
  <c r="K970" i="3" s="1"/>
  <c r="D974" i="3"/>
  <c r="K975" i="3"/>
  <c r="K974" i="3" s="1"/>
  <c r="B976" i="3"/>
  <c r="K977" i="3"/>
  <c r="B990" i="3"/>
  <c r="D990" i="3"/>
  <c r="K991" i="3"/>
  <c r="D992" i="3"/>
  <c r="K993" i="3"/>
  <c r="K992" i="3" s="1"/>
  <c r="B994" i="3"/>
  <c r="D994" i="3"/>
  <c r="K995" i="3"/>
  <c r="K994" i="3" s="1"/>
  <c r="B996" i="3"/>
  <c r="D996" i="3"/>
  <c r="K997" i="3"/>
  <c r="B998" i="3"/>
  <c r="D998" i="3"/>
  <c r="K999" i="3"/>
  <c r="K998" i="3" s="1"/>
  <c r="B1000" i="3"/>
  <c r="D1000" i="3"/>
  <c r="K1001" i="3"/>
  <c r="B1002" i="3"/>
  <c r="D1002" i="3"/>
  <c r="K1003" i="3"/>
  <c r="D1004" i="3"/>
  <c r="K1005" i="3"/>
  <c r="K1004" i="3" s="1"/>
  <c r="K1007" i="3"/>
  <c r="K1006" i="3" s="1"/>
  <c r="B1008" i="3"/>
  <c r="C1008" i="3"/>
  <c r="D1008" i="3"/>
  <c r="K1009" i="3"/>
  <c r="K1008" i="3" s="1"/>
  <c r="D1010" i="3"/>
  <c r="K1011" i="3"/>
  <c r="K1010" i="3" s="1"/>
  <c r="B1012" i="3"/>
  <c r="K1013" i="3"/>
  <c r="B1014" i="3"/>
  <c r="D1014" i="3"/>
  <c r="K1015" i="3"/>
  <c r="B1070" i="3"/>
  <c r="K1071" i="3"/>
  <c r="K1070" i="3" s="1"/>
  <c r="B1016" i="3"/>
  <c r="C1016" i="3"/>
  <c r="K1017" i="3"/>
  <c r="K1016" i="3" s="1"/>
  <c r="B1018" i="3"/>
  <c r="C1018" i="3"/>
  <c r="K1019" i="3"/>
  <c r="B1020" i="3"/>
  <c r="K1021" i="3"/>
  <c r="K1020" i="3" s="1"/>
  <c r="B1022" i="3"/>
  <c r="K1023" i="3"/>
  <c r="K1022" i="3" s="1"/>
  <c r="B1024" i="3"/>
  <c r="C1024" i="3"/>
  <c r="K1025" i="3"/>
  <c r="B1026" i="3"/>
  <c r="K1027" i="3"/>
  <c r="B1028" i="3"/>
  <c r="C1028" i="3"/>
  <c r="K1029" i="3"/>
  <c r="B1030" i="3"/>
  <c r="K1031" i="3"/>
  <c r="K1030" i="3" s="1"/>
  <c r="B1032" i="3"/>
  <c r="C1032" i="3"/>
  <c r="K1033" i="3"/>
  <c r="B1036" i="3"/>
  <c r="C1036" i="3"/>
  <c r="K1037" i="3"/>
  <c r="K1036" i="3" s="1"/>
  <c r="B1038" i="3"/>
  <c r="C1038" i="3"/>
  <c r="K1039" i="3"/>
  <c r="K1038" i="3" s="1"/>
  <c r="B1040" i="3"/>
  <c r="C1040" i="3"/>
  <c r="K1041" i="3"/>
  <c r="K1040" i="3" s="1"/>
  <c r="B1042" i="3"/>
  <c r="C1042" i="3"/>
  <c r="B1043" i="3"/>
  <c r="K1044" i="3"/>
  <c r="K1043" i="3" s="1"/>
  <c r="B1045" i="3"/>
  <c r="C1045" i="3"/>
  <c r="K1046" i="3"/>
  <c r="K1045" i="3" s="1"/>
  <c r="B1047" i="3"/>
  <c r="C1047" i="3"/>
  <c r="K1048" i="3"/>
  <c r="K1047" i="3" s="1"/>
  <c r="B1049" i="3"/>
  <c r="D1049" i="3"/>
  <c r="K1050" i="3"/>
  <c r="K1049" i="3" s="1"/>
  <c r="B1051" i="3"/>
  <c r="K1052" i="3"/>
  <c r="K1051" i="3" s="1"/>
  <c r="B1053" i="3"/>
  <c r="C1053" i="3"/>
  <c r="K1054" i="3"/>
  <c r="K1053" i="3" s="1"/>
  <c r="B1055" i="3"/>
  <c r="C1055" i="3"/>
  <c r="K1056" i="3"/>
  <c r="K1055" i="3" s="1"/>
  <c r="B1057" i="3"/>
  <c r="C1057" i="3"/>
  <c r="K1058" i="3"/>
  <c r="K1057" i="3" s="1"/>
  <c r="B1059" i="3"/>
  <c r="C1059" i="3"/>
  <c r="K1060" i="3"/>
  <c r="K1059" i="3" s="1"/>
  <c r="B1066" i="3"/>
  <c r="K1067" i="3"/>
  <c r="K1066" i="3" s="1"/>
  <c r="B1068" i="3"/>
  <c r="C1068" i="3"/>
  <c r="K1069" i="3"/>
  <c r="K1068" i="3" s="1"/>
  <c r="B1061" i="3"/>
  <c r="C1061" i="3"/>
  <c r="K1062" i="3"/>
  <c r="K1061" i="3" s="1"/>
  <c r="B1063" i="3"/>
  <c r="K1064" i="3"/>
  <c r="K1063" i="3" s="1"/>
  <c r="B1072" i="3"/>
  <c r="C1072" i="3"/>
  <c r="B1075" i="3"/>
  <c r="C1075" i="3"/>
  <c r="K1076" i="3"/>
  <c r="K1075" i="3" s="1"/>
  <c r="B1077" i="3"/>
  <c r="C1077" i="3"/>
  <c r="K1078" i="3"/>
  <c r="K1077" i="3" s="1"/>
  <c r="B1079" i="3"/>
  <c r="C1079" i="3"/>
  <c r="K1080" i="3"/>
  <c r="K1079" i="3" s="1"/>
  <c r="B1081" i="3"/>
  <c r="K1082" i="3"/>
  <c r="K1081" i="3" s="1"/>
  <c r="B1083" i="3"/>
  <c r="C1083" i="3"/>
  <c r="K1084" i="3"/>
  <c r="K1083" i="3" s="1"/>
  <c r="B1085" i="3"/>
  <c r="C1085" i="3"/>
  <c r="K1086" i="3"/>
  <c r="K1085" i="3" s="1"/>
  <c r="B1087" i="3"/>
  <c r="C1087" i="3"/>
  <c r="K1088" i="3"/>
  <c r="K1087" i="3" s="1"/>
  <c r="B1095" i="3"/>
  <c r="C1095" i="3"/>
  <c r="B1096" i="3"/>
  <c r="C1096" i="3"/>
  <c r="B1097" i="3"/>
  <c r="K1098" i="3"/>
  <c r="K1097" i="3" s="1"/>
  <c r="B1099" i="3"/>
  <c r="C1099" i="3"/>
  <c r="K1100" i="3"/>
  <c r="K1099" i="3" s="1"/>
  <c r="B1101" i="3"/>
  <c r="C1101" i="3"/>
  <c r="K1102" i="3"/>
  <c r="K1101" i="3" s="1"/>
  <c r="B1103" i="3"/>
  <c r="K1104" i="3"/>
  <c r="K1103" i="3" s="1"/>
  <c r="B1105" i="3"/>
  <c r="C1105" i="3"/>
  <c r="B1106" i="3"/>
  <c r="C1106" i="3"/>
  <c r="K1107" i="3"/>
  <c r="K1106" i="3" s="1"/>
  <c r="B1108" i="3"/>
  <c r="C1108" i="3"/>
  <c r="K1109" i="3"/>
  <c r="K1108" i="3" s="1"/>
  <c r="B1110" i="3"/>
  <c r="K1111" i="3"/>
  <c r="K1110" i="3" s="1"/>
  <c r="B1112" i="3"/>
  <c r="C1112" i="3"/>
  <c r="K1113" i="3"/>
  <c r="K1112" i="3" s="1"/>
  <c r="B1114" i="3"/>
  <c r="C1114" i="3"/>
  <c r="K1115" i="3"/>
  <c r="K1114" i="3" s="1"/>
  <c r="B1116" i="3"/>
  <c r="K1117" i="3"/>
  <c r="K1116" i="3" s="1"/>
  <c r="B1118" i="3"/>
  <c r="C1118" i="3"/>
  <c r="K1119" i="3"/>
  <c r="K1118" i="3" s="1"/>
  <c r="B1120" i="3"/>
  <c r="C1120" i="3"/>
  <c r="K1121" i="3"/>
  <c r="K1120" i="3" s="1"/>
  <c r="B1122" i="3"/>
  <c r="C1122" i="3"/>
  <c r="D1122" i="3"/>
  <c r="K1123" i="3"/>
  <c r="K1122" i="3" s="1"/>
  <c r="C1124" i="3"/>
  <c r="D1124" i="3"/>
  <c r="K1125" i="3"/>
  <c r="K1124" i="3" s="1"/>
  <c r="B1126" i="3"/>
  <c r="C1126" i="3"/>
  <c r="B1127" i="3"/>
  <c r="C1127" i="3"/>
  <c r="K1128" i="3"/>
  <c r="B1129" i="3"/>
  <c r="C1129" i="3"/>
  <c r="D1129" i="3"/>
  <c r="K1130" i="3"/>
  <c r="K1129" i="3" s="1"/>
  <c r="B1131" i="3"/>
  <c r="C1131" i="3"/>
  <c r="B1132" i="3"/>
  <c r="C1132" i="3"/>
  <c r="C1133" i="3"/>
  <c r="D1133" i="3"/>
  <c r="K1134" i="3"/>
  <c r="C1135" i="3"/>
  <c r="D1135" i="3"/>
  <c r="K1136" i="3"/>
  <c r="K1135" i="3" s="1"/>
  <c r="C1137" i="3"/>
  <c r="D1137" i="3"/>
  <c r="K1138" i="3"/>
  <c r="C1139" i="3"/>
  <c r="D1139" i="3"/>
  <c r="K1140" i="3"/>
  <c r="K1139" i="3" s="1"/>
  <c r="C1141" i="3"/>
  <c r="D1141" i="3"/>
  <c r="K1142" i="3"/>
  <c r="K1141" i="3" s="1"/>
  <c r="B1143" i="3"/>
  <c r="C1143" i="3"/>
  <c r="K1144" i="3"/>
  <c r="K1143" i="3" s="1"/>
  <c r="C1145" i="3"/>
  <c r="D1145" i="3"/>
  <c r="K1146" i="3"/>
  <c r="K1145" i="3" s="1"/>
  <c r="D1147" i="3"/>
  <c r="K1148" i="3"/>
  <c r="K1147" i="3" s="1"/>
  <c r="C1149" i="3"/>
  <c r="D1149" i="3"/>
  <c r="K1150" i="3"/>
  <c r="K1149" i="3" s="1"/>
  <c r="C1151" i="3"/>
  <c r="D1151" i="3"/>
  <c r="K1152" i="3"/>
  <c r="K1151" i="3" s="1"/>
  <c r="C1153" i="3"/>
  <c r="D1153" i="3"/>
  <c r="K1154" i="3"/>
  <c r="K1153" i="3" s="1"/>
  <c r="D1155" i="3"/>
  <c r="K1156" i="3"/>
  <c r="K1155" i="3" s="1"/>
  <c r="D1159" i="3"/>
  <c r="B1161" i="3"/>
  <c r="K1162" i="3"/>
  <c r="K1161" i="3" s="1"/>
  <c r="C1167" i="3"/>
  <c r="C1169" i="3"/>
  <c r="B1183" i="3"/>
  <c r="K1184" i="3"/>
  <c r="K1183" i="3" s="1"/>
  <c r="B1227" i="3"/>
  <c r="K1228" i="3"/>
  <c r="K1227" i="3" s="1"/>
  <c r="B1229" i="3"/>
  <c r="K1230" i="3"/>
  <c r="K1229" i="3" s="1"/>
  <c r="B1231" i="3"/>
  <c r="K1232" i="3"/>
  <c r="K1231" i="3" s="1"/>
  <c r="B1233" i="3"/>
  <c r="K1234" i="3"/>
  <c r="B1235" i="3"/>
  <c r="K1236" i="3"/>
  <c r="K1235" i="3" s="1"/>
  <c r="B1237" i="3"/>
  <c r="K1238" i="3"/>
  <c r="K1237" i="3" s="1"/>
  <c r="B1239" i="3"/>
  <c r="K1240" i="3"/>
  <c r="K1239" i="3" s="1"/>
  <c r="B1241" i="3"/>
  <c r="K1242" i="3"/>
  <c r="K1241" i="3" s="1"/>
  <c r="B1243" i="3"/>
  <c r="K1244" i="3"/>
  <c r="B1245" i="3"/>
  <c r="K1246" i="3"/>
  <c r="K1245" i="3" s="1"/>
  <c r="B1247" i="3"/>
  <c r="K1248" i="3"/>
  <c r="K1247" i="3" s="1"/>
  <c r="B1249" i="3"/>
  <c r="K1250" i="3"/>
  <c r="B1251" i="3"/>
  <c r="C1251" i="3"/>
  <c r="K1252" i="3"/>
  <c r="B1257" i="3"/>
  <c r="C1257" i="3"/>
  <c r="D1257" i="3"/>
  <c r="B1258" i="3"/>
  <c r="K1259" i="3"/>
  <c r="K1258" i="3" s="1"/>
  <c r="K44" i="3"/>
  <c r="K43" i="3" s="1"/>
  <c r="K16" i="3"/>
  <c r="K48" i="3"/>
  <c r="K49" i="3"/>
  <c r="K80" i="3"/>
  <c r="B80" i="3" s="1"/>
  <c r="K82" i="3"/>
  <c r="K81" i="3" s="1"/>
  <c r="K253" i="3"/>
  <c r="K252" i="3" s="1"/>
  <c r="F69" i="2" s="1"/>
  <c r="K464" i="3"/>
  <c r="K463" i="3" s="1"/>
  <c r="K466" i="3"/>
  <c r="B466" i="3" s="1"/>
  <c r="K478" i="3"/>
  <c r="K477" i="3" s="1"/>
  <c r="K481" i="3"/>
  <c r="K480" i="3" s="1"/>
  <c r="K483" i="3"/>
  <c r="B483" i="3" s="1"/>
  <c r="K485" i="3"/>
  <c r="K484" i="3" s="1"/>
  <c r="K487" i="3"/>
  <c r="K486" i="3" s="1"/>
  <c r="K489" i="3"/>
  <c r="B489" i="3" s="1"/>
  <c r="K491" i="3"/>
  <c r="K490" i="3" s="1"/>
  <c r="K545" i="3"/>
  <c r="K569" i="3"/>
  <c r="K568" i="3" s="1"/>
  <c r="K675" i="3"/>
  <c r="K678" i="3"/>
  <c r="K681" i="3"/>
  <c r="K684" i="3"/>
  <c r="K687" i="3"/>
  <c r="K691" i="3"/>
  <c r="K692" i="3"/>
  <c r="K696" i="3"/>
  <c r="K700" i="3"/>
  <c r="K701" i="3"/>
  <c r="K704" i="3"/>
  <c r="K729" i="3"/>
  <c r="K732" i="3"/>
  <c r="K737" i="3"/>
  <c r="K740" i="3"/>
  <c r="K746" i="3"/>
  <c r="K747" i="3"/>
  <c r="K760" i="3"/>
  <c r="K769" i="3"/>
  <c r="K1158" i="3"/>
  <c r="K1157" i="3" s="1"/>
  <c r="K1160" i="3"/>
  <c r="K1159" i="3" s="1"/>
  <c r="K1164" i="3"/>
  <c r="K1163" i="3" s="1"/>
  <c r="K1168" i="3"/>
  <c r="K1167" i="3" s="1"/>
  <c r="K1170" i="3"/>
  <c r="K1169" i="3" s="1"/>
  <c r="K1172" i="3"/>
  <c r="K1174" i="3"/>
  <c r="K1173" i="3" s="1"/>
  <c r="K1176" i="3"/>
  <c r="K1175" i="3" s="1"/>
  <c r="K1178" i="3"/>
  <c r="K1177" i="3" s="1"/>
  <c r="K1180" i="3"/>
  <c r="K1182" i="3"/>
  <c r="K1181" i="3" s="1"/>
  <c r="K1186" i="3"/>
  <c r="K1185" i="3" s="1"/>
  <c r="K1188" i="3"/>
  <c r="K1187" i="3" s="1"/>
  <c r="K1190" i="3"/>
  <c r="K1189" i="3" s="1"/>
  <c r="K1192" i="3"/>
  <c r="K1194" i="3"/>
  <c r="K1193" i="3" s="1"/>
  <c r="K1196" i="3"/>
  <c r="K1195" i="3" s="1"/>
  <c r="K1198" i="3"/>
  <c r="K1197" i="3" s="1"/>
  <c r="K1200" i="3"/>
  <c r="K1202" i="3"/>
  <c r="K1201" i="3" s="1"/>
  <c r="K1204" i="3"/>
  <c r="K1203" i="3" s="1"/>
  <c r="K1206" i="3"/>
  <c r="K1205" i="3" s="1"/>
  <c r="K1208" i="3"/>
  <c r="K1210" i="3"/>
  <c r="K1209" i="3" s="1"/>
  <c r="K1212" i="3"/>
  <c r="K1211" i="3" s="1"/>
  <c r="K1214" i="3"/>
  <c r="K1213" i="3" s="1"/>
  <c r="K1216" i="3"/>
  <c r="K1218" i="3"/>
  <c r="B1218" i="3" s="1"/>
  <c r="K1220" i="3"/>
  <c r="K1219" i="3" s="1"/>
  <c r="K1222" i="3"/>
  <c r="K1221" i="3" s="1"/>
  <c r="K1224" i="3"/>
  <c r="K1226" i="3"/>
  <c r="K1225" i="3" s="1"/>
  <c r="B1255" i="3"/>
  <c r="K1262" i="3"/>
  <c r="K1261" i="3" s="1"/>
  <c r="K1264" i="3"/>
  <c r="B1265" i="3"/>
  <c r="K1267" i="3"/>
  <c r="B1267" i="3" s="1"/>
  <c r="K1269" i="3"/>
  <c r="K1268" i="3" s="1"/>
  <c r="K1273" i="3"/>
  <c r="B1273" i="3" s="1"/>
  <c r="H5" i="2"/>
  <c r="H1" i="2"/>
  <c r="G596" i="2"/>
  <c r="G597" i="2"/>
  <c r="G598" i="2"/>
  <c r="B11" i="1"/>
  <c r="C11" i="1"/>
  <c r="B12" i="1"/>
  <c r="C12" i="1"/>
  <c r="B13" i="1"/>
  <c r="C13" i="1"/>
  <c r="B14" i="1"/>
  <c r="C14" i="1"/>
  <c r="B15" i="1"/>
  <c r="C15" i="1"/>
  <c r="B16" i="1"/>
  <c r="C16" i="1"/>
  <c r="K75" i="3" l="1"/>
  <c r="U76" i="3"/>
  <c r="K73" i="3"/>
  <c r="U74" i="3"/>
  <c r="V117" i="3"/>
  <c r="K91" i="3"/>
  <c r="U92" i="3"/>
  <c r="K87" i="3"/>
  <c r="U88" i="3"/>
  <c r="B38" i="3"/>
  <c r="B39" i="3" s="1"/>
  <c r="B40" i="3" s="1"/>
  <c r="B41" i="3" s="1"/>
  <c r="K558" i="3"/>
  <c r="K552" i="3"/>
  <c r="B44" i="3"/>
  <c r="K885" i="3"/>
  <c r="K117" i="3"/>
  <c r="B238" i="3"/>
  <c r="B239" i="3" s="1"/>
  <c r="B240" i="3" s="1"/>
  <c r="B241" i="3" s="1"/>
  <c r="B242" i="3" s="1"/>
  <c r="B243" i="3" s="1"/>
  <c r="B244" i="3" s="1"/>
  <c r="B245" i="3" s="1"/>
  <c r="K237" i="3"/>
  <c r="C1171" i="3"/>
  <c r="D1171" i="3" s="1"/>
  <c r="B118" i="3"/>
  <c r="B119" i="3" s="1"/>
  <c r="B120" i="3" s="1"/>
  <c r="K676" i="3"/>
  <c r="B16" i="3"/>
  <c r="K758" i="3"/>
  <c r="K540" i="3"/>
  <c r="K679" i="3"/>
  <c r="K730" i="3"/>
  <c r="B1050" i="3"/>
  <c r="K543" i="3"/>
  <c r="K682" i="3"/>
  <c r="K702" i="3"/>
  <c r="B779" i="3"/>
  <c r="B373" i="3"/>
  <c r="B442" i="3"/>
  <c r="K348" i="3"/>
  <c r="B797" i="3"/>
  <c r="B783" i="3"/>
  <c r="B587" i="3"/>
  <c r="C1175" i="3"/>
  <c r="D1175" i="3" s="1"/>
  <c r="C1173" i="3"/>
  <c r="D1173" i="3" s="1"/>
  <c r="C1179" i="3"/>
  <c r="D1179" i="3" s="1"/>
  <c r="B292" i="3"/>
  <c r="C1177" i="3"/>
  <c r="D1177" i="3" s="1"/>
  <c r="B1003" i="3"/>
  <c r="C1183" i="3"/>
  <c r="D1183" i="3" s="1"/>
  <c r="D1167" i="3"/>
  <c r="C1185" i="3"/>
  <c r="D1185" i="3" s="1"/>
  <c r="C1237" i="3"/>
  <c r="D1237" i="3" s="1"/>
  <c r="C1231" i="3"/>
  <c r="D1231" i="3" s="1"/>
  <c r="C1205" i="3"/>
  <c r="D1205" i="3" s="1"/>
  <c r="B1001" i="3"/>
  <c r="B1234" i="3"/>
  <c r="C1229" i="3"/>
  <c r="D1229" i="3" s="1"/>
  <c r="D1169" i="3"/>
  <c r="B1134" i="3"/>
  <c r="B449" i="3"/>
  <c r="C1249" i="3"/>
  <c r="D1249" i="3" s="1"/>
  <c r="K1002" i="3"/>
  <c r="B440" i="3"/>
  <c r="K673" i="3"/>
  <c r="B1162" i="3"/>
  <c r="B1244" i="3"/>
  <c r="B809" i="3"/>
  <c r="C1243" i="3"/>
  <c r="D1243" i="3" s="1"/>
  <c r="C1233" i="3"/>
  <c r="D1233" i="3" s="1"/>
  <c r="B384" i="3"/>
  <c r="B1238" i="3"/>
  <c r="C1227" i="3"/>
  <c r="D1227" i="3" s="1"/>
  <c r="C1199" i="3"/>
  <c r="D1199" i="3" s="1"/>
  <c r="B401" i="3"/>
  <c r="B397" i="3"/>
  <c r="B706" i="3"/>
  <c r="C1187" i="3"/>
  <c r="D1187" i="3" s="1"/>
  <c r="B935" i="3"/>
  <c r="B851" i="3"/>
  <c r="B672" i="3"/>
  <c r="C1217" i="3"/>
  <c r="D1217" i="3" s="1"/>
  <c r="C1181" i="3"/>
  <c r="D1181" i="3" s="1"/>
  <c r="B977" i="3"/>
  <c r="B1250" i="3"/>
  <c r="C1245" i="3"/>
  <c r="D1245" i="3" s="1"/>
  <c r="C1235" i="3"/>
  <c r="D1235" i="3" s="1"/>
  <c r="C1193" i="3"/>
  <c r="D1193" i="3" s="1"/>
  <c r="C1195" i="3"/>
  <c r="D1195" i="3" s="1"/>
  <c r="C1239" i="3"/>
  <c r="D1239" i="3" s="1"/>
  <c r="B1033" i="3"/>
  <c r="B753" i="3"/>
  <c r="B86" i="3"/>
  <c r="K383" i="3"/>
  <c r="B912" i="3"/>
  <c r="B559" i="3"/>
  <c r="B560" i="3" s="1"/>
  <c r="B561" i="3" s="1"/>
  <c r="B562" i="3" s="1"/>
  <c r="B563" i="3" s="1"/>
  <c r="B497" i="3"/>
  <c r="B1029" i="3"/>
  <c r="B1027" i="3"/>
  <c r="B1015" i="3"/>
  <c r="B997" i="3"/>
  <c r="K79" i="3"/>
  <c r="B522" i="3"/>
  <c r="K71" i="3"/>
  <c r="B1044" i="3"/>
  <c r="B793" i="3"/>
  <c r="B815" i="3"/>
  <c r="K17" i="3"/>
  <c r="B619" i="3"/>
  <c r="B1025" i="3"/>
  <c r="B1009" i="3"/>
  <c r="B991" i="3"/>
  <c r="B1252" i="3"/>
  <c r="B1144" i="3"/>
  <c r="B694" i="3"/>
  <c r="B695" i="3" s="1"/>
  <c r="K56" i="3"/>
  <c r="K850" i="3"/>
  <c r="K448" i="3"/>
  <c r="K1251" i="3"/>
  <c r="B710" i="3"/>
  <c r="B1182" i="3"/>
  <c r="K488" i="3"/>
  <c r="B853" i="3"/>
  <c r="B686" i="3"/>
  <c r="B664" i="3"/>
  <c r="B249" i="3"/>
  <c r="B70" i="3"/>
  <c r="B26" i="3"/>
  <c r="B1121" i="3"/>
  <c r="B953" i="3"/>
  <c r="B791" i="3"/>
  <c r="B512" i="3"/>
  <c r="B267" i="3"/>
  <c r="B251" i="3"/>
  <c r="B96" i="3"/>
  <c r="B1202" i="3"/>
  <c r="B943" i="3"/>
  <c r="B530" i="3"/>
  <c r="B257" i="3"/>
  <c r="K735" i="3"/>
  <c r="K482" i="3"/>
  <c r="K572" i="3"/>
  <c r="B507" i="3"/>
  <c r="K693" i="3"/>
  <c r="K51" i="3"/>
  <c r="K767" i="3"/>
  <c r="K1243" i="3"/>
  <c r="B253" i="3"/>
  <c r="B107" i="3"/>
  <c r="B601" i="3"/>
  <c r="B683" i="3"/>
  <c r="B567" i="3"/>
  <c r="B468" i="3"/>
  <c r="B1156" i="3"/>
  <c r="B1115" i="3"/>
  <c r="B1064" i="3"/>
  <c r="B947" i="3"/>
  <c r="B813" i="3"/>
  <c r="K790" i="3"/>
  <c r="K685" i="3"/>
  <c r="K934" i="3"/>
  <c r="K95" i="3"/>
  <c r="K69" i="3"/>
  <c r="B837" i="3"/>
  <c r="B777" i="3"/>
  <c r="B631" i="3"/>
  <c r="B340" i="3"/>
  <c r="B55" i="3"/>
  <c r="K1028" i="3"/>
  <c r="K1233" i="3"/>
  <c r="K996" i="3"/>
  <c r="K250" i="3"/>
  <c r="B581" i="3"/>
  <c r="B300" i="3"/>
  <c r="B288" i="3"/>
  <c r="B272" i="3"/>
  <c r="B1078" i="3"/>
  <c r="B785" i="3"/>
  <c r="B645" i="3"/>
  <c r="B629" i="3"/>
  <c r="B425" i="3"/>
  <c r="K738" i="3"/>
  <c r="B1138" i="3"/>
  <c r="B1056" i="3"/>
  <c r="B1013" i="3"/>
  <c r="B667" i="3"/>
  <c r="B553" i="3"/>
  <c r="B554" i="3" s="1"/>
  <c r="B555" i="3" s="1"/>
  <c r="B556" i="3" s="1"/>
  <c r="B557" i="3" s="1"/>
  <c r="B429" i="3"/>
  <c r="B342" i="3"/>
  <c r="K705" i="3"/>
  <c r="K976" i="3"/>
  <c r="K671" i="3"/>
  <c r="K266" i="3"/>
  <c r="B1005" i="3"/>
  <c r="B689" i="3"/>
  <c r="B690" i="3" s="1"/>
  <c r="B545" i="3"/>
  <c r="B276" i="3"/>
  <c r="B111" i="3"/>
  <c r="B1084" i="3"/>
  <c r="K1026" i="3"/>
  <c r="B1107" i="3"/>
  <c r="B1071" i="3"/>
  <c r="B831" i="3"/>
  <c r="K546" i="3"/>
  <c r="B536" i="3"/>
  <c r="B474" i="3"/>
  <c r="B407" i="3"/>
  <c r="B403" i="3"/>
  <c r="B98" i="3"/>
  <c r="B92" i="3"/>
  <c r="K752" i="3"/>
  <c r="K1014" i="3"/>
  <c r="K727" i="3"/>
  <c r="B1240" i="3"/>
  <c r="B1102" i="3"/>
  <c r="B819" i="3"/>
  <c r="B759" i="3"/>
  <c r="B1174" i="3"/>
  <c r="B491" i="3"/>
  <c r="B1109" i="3"/>
  <c r="B843" i="3"/>
  <c r="K668" i="3"/>
  <c r="B547" i="3"/>
  <c r="B548" i="3" s="1"/>
  <c r="B549" i="3" s="1"/>
  <c r="B550" i="3" s="1"/>
  <c r="B551" i="3" s="1"/>
  <c r="B421" i="3"/>
  <c r="B382" i="3"/>
  <c r="B363" i="3"/>
  <c r="B314" i="3"/>
  <c r="K25" i="3"/>
  <c r="B82" i="3"/>
  <c r="B1210" i="3"/>
  <c r="K1032" i="3"/>
  <c r="K697" i="3"/>
  <c r="K663" i="3"/>
  <c r="B1128" i="3"/>
  <c r="B1067" i="3"/>
  <c r="B1041" i="3"/>
  <c r="B959" i="3"/>
  <c r="B924" i="3"/>
  <c r="B908" i="3"/>
  <c r="B821" i="3"/>
  <c r="B728" i="3"/>
  <c r="B703" i="3"/>
  <c r="B656" i="3"/>
  <c r="B433" i="3"/>
  <c r="B298" i="3"/>
  <c r="B24" i="3"/>
  <c r="B1188" i="3"/>
  <c r="B1168" i="3"/>
  <c r="B993" i="3"/>
  <c r="B965" i="3"/>
  <c r="B945" i="3"/>
  <c r="B901" i="3"/>
  <c r="B833" i="3"/>
  <c r="B803" i="3"/>
  <c r="B773" i="3"/>
  <c r="B411" i="3"/>
  <c r="B104" i="3"/>
  <c r="B22" i="3"/>
  <c r="K1272" i="3"/>
  <c r="B811" i="3"/>
  <c r="B766" i="3"/>
  <c r="B698" i="3"/>
  <c r="B699" i="3" s="1"/>
  <c r="B680" i="3"/>
  <c r="B674" i="3"/>
  <c r="B625" i="3"/>
  <c r="B607" i="3"/>
  <c r="B573" i="3"/>
  <c r="B574" i="3" s="1"/>
  <c r="B575" i="3" s="1"/>
  <c r="B576" i="3" s="1"/>
  <c r="B577" i="3" s="1"/>
  <c r="B503" i="3"/>
  <c r="B476" i="3"/>
  <c r="B419" i="3"/>
  <c r="B415" i="3"/>
  <c r="B18" i="3"/>
  <c r="B1164" i="3"/>
  <c r="K1000" i="3"/>
  <c r="K743" i="3"/>
  <c r="B1021" i="3"/>
  <c r="B937" i="3"/>
  <c r="B627" i="3"/>
  <c r="B591" i="3"/>
  <c r="B389" i="3"/>
  <c r="B255" i="3"/>
  <c r="B109" i="3"/>
  <c r="K566" i="3"/>
  <c r="B1037" i="3"/>
  <c r="B1019" i="3"/>
  <c r="B829" i="3"/>
  <c r="B744" i="3"/>
  <c r="B745" i="3" s="1"/>
  <c r="B677" i="3"/>
  <c r="B651" i="3"/>
  <c r="B641" i="3"/>
  <c r="B623" i="3"/>
  <c r="B589" i="3"/>
  <c r="B534" i="3"/>
  <c r="B444" i="3"/>
  <c r="B436" i="3"/>
  <c r="B393" i="3"/>
  <c r="B361" i="3"/>
  <c r="B306" i="3"/>
  <c r="K1024" i="3"/>
  <c r="K406" i="3"/>
  <c r="B971" i="3"/>
  <c r="B916" i="3"/>
  <c r="B755" i="3"/>
  <c r="B647" i="3"/>
  <c r="B617" i="3"/>
  <c r="B599" i="3"/>
  <c r="B359" i="3"/>
  <c r="B286" i="3"/>
  <c r="B269" i="3"/>
  <c r="K1266" i="3"/>
  <c r="K1217" i="3"/>
  <c r="B1160" i="3"/>
  <c r="B481" i="3"/>
  <c r="B1146" i="3"/>
  <c r="B957" i="3"/>
  <c r="B904" i="3"/>
  <c r="B827" i="3"/>
  <c r="B807" i="3"/>
  <c r="B493" i="3"/>
  <c r="B90" i="3"/>
  <c r="B57" i="3"/>
  <c r="B58" i="3" s="1"/>
  <c r="B59" i="3" s="1"/>
  <c r="B60" i="3" s="1"/>
  <c r="K402" i="3"/>
  <c r="B1130" i="3"/>
  <c r="B1088" i="3"/>
  <c r="B789" i="3"/>
  <c r="B739" i="3"/>
  <c r="B615" i="3"/>
  <c r="B565" i="3"/>
  <c r="B501" i="3"/>
  <c r="B296" i="3"/>
  <c r="B1196" i="3"/>
  <c r="B1150" i="3"/>
  <c r="B1119" i="3"/>
  <c r="B839" i="3"/>
  <c r="B378" i="3"/>
  <c r="B334" i="3"/>
  <c r="K709" i="3"/>
  <c r="K47" i="3"/>
  <c r="K15" i="3"/>
  <c r="F14" i="2" s="1"/>
  <c r="B1082" i="3"/>
  <c r="B1031" i="3"/>
  <c r="B955" i="3"/>
  <c r="B922" i="3"/>
  <c r="B914" i="3"/>
  <c r="B516" i="3"/>
  <c r="B495" i="3"/>
  <c r="B409" i="3"/>
  <c r="B349" i="3"/>
  <c r="B350" i="3" s="1"/>
  <c r="B319" i="3"/>
  <c r="B76" i="3"/>
  <c r="B52" i="3"/>
  <c r="B53" i="3" s="1"/>
  <c r="K108" i="3"/>
  <c r="F58" i="2" s="1"/>
  <c r="B1152" i="3"/>
  <c r="B1100" i="3"/>
  <c r="B1023" i="3"/>
  <c r="B975" i="3"/>
  <c r="B939" i="3"/>
  <c r="B888" i="3"/>
  <c r="B835" i="3"/>
  <c r="B757" i="3"/>
  <c r="B662" i="3"/>
  <c r="B658" i="3"/>
  <c r="B654" i="3"/>
  <c r="B613" i="3"/>
  <c r="B413" i="3"/>
  <c r="B380" i="3"/>
  <c r="B317" i="3"/>
  <c r="B290" i="3"/>
  <c r="B284" i="3"/>
  <c r="B259" i="3"/>
  <c r="B113" i="3"/>
  <c r="B1194" i="3"/>
  <c r="K1018" i="3"/>
  <c r="B1220" i="3"/>
  <c r="B1117" i="3"/>
  <c r="B926" i="3"/>
  <c r="B886" i="3"/>
  <c r="B825" i="3"/>
  <c r="B801" i="3"/>
  <c r="B544" i="3"/>
  <c r="B457" i="3"/>
  <c r="B1228" i="3"/>
  <c r="B847" i="3"/>
  <c r="B771" i="3"/>
  <c r="B637" i="3"/>
  <c r="B355" i="3"/>
  <c r="B323" i="3"/>
  <c r="B1204" i="3"/>
  <c r="B1176" i="3"/>
  <c r="K990" i="3"/>
  <c r="K622" i="3"/>
  <c r="B967" i="3"/>
  <c r="B949" i="3"/>
  <c r="B941" i="3"/>
  <c r="B931" i="3"/>
  <c r="B918" i="3"/>
  <c r="B768" i="3"/>
  <c r="B605" i="3"/>
  <c r="B571" i="3"/>
  <c r="B331" i="3"/>
  <c r="B115" i="3"/>
  <c r="K1012" i="3"/>
  <c r="B1232" i="3"/>
  <c r="B845" i="3"/>
  <c r="B357" i="3"/>
  <c r="K1137" i="3"/>
  <c r="B1259" i="3"/>
  <c r="B999" i="3"/>
  <c r="B933" i="3"/>
  <c r="B849" i="3"/>
  <c r="B751" i="3"/>
  <c r="B722" i="3"/>
  <c r="B716" i="3"/>
  <c r="B621" i="3"/>
  <c r="B603" i="3"/>
  <c r="B524" i="3"/>
  <c r="B461" i="3"/>
  <c r="B427" i="3"/>
  <c r="B391" i="3"/>
  <c r="B294" i="3"/>
  <c r="B265" i="3"/>
  <c r="B68" i="3"/>
  <c r="B62" i="3"/>
  <c r="K842" i="3"/>
  <c r="K465" i="3"/>
  <c r="B1246" i="3"/>
  <c r="B928" i="3"/>
  <c r="B920" i="3"/>
  <c r="B795" i="3"/>
  <c r="B736" i="3"/>
  <c r="B660" i="3"/>
  <c r="B595" i="3"/>
  <c r="B431" i="3"/>
  <c r="B395" i="3"/>
  <c r="B367" i="3"/>
  <c r="B345" i="3"/>
  <c r="B338" i="3"/>
  <c r="B312" i="3"/>
  <c r="B1269" i="3"/>
  <c r="B1186" i="3"/>
  <c r="K1133" i="3"/>
  <c r="K765" i="3"/>
  <c r="K521" i="3"/>
  <c r="B1011" i="3"/>
  <c r="B961" i="3"/>
  <c r="B951" i="3"/>
  <c r="B841" i="3"/>
  <c r="B764" i="3"/>
  <c r="B611" i="3"/>
  <c r="B541" i="3"/>
  <c r="B542" i="3" s="1"/>
  <c r="B518" i="3"/>
  <c r="B470" i="3"/>
  <c r="K1249" i="3"/>
  <c r="B1226" i="3"/>
  <c r="B1212" i="3"/>
  <c r="K688" i="3"/>
  <c r="K588" i="3"/>
  <c r="K1127" i="3"/>
  <c r="B1140" i="3"/>
  <c r="B910" i="3"/>
  <c r="B649" i="3"/>
  <c r="B635" i="3"/>
  <c r="B609" i="3"/>
  <c r="B579" i="3"/>
  <c r="B472" i="3"/>
  <c r="K1215" i="3"/>
  <c r="B1216" i="3"/>
  <c r="K1199" i="3"/>
  <c r="B1200" i="3"/>
  <c r="K1171" i="3"/>
  <c r="B1172" i="3"/>
  <c r="K1223" i="3"/>
  <c r="B1224" i="3"/>
  <c r="K1207" i="3"/>
  <c r="B1208" i="3"/>
  <c r="K1179" i="3"/>
  <c r="B1180" i="3"/>
  <c r="C1247" i="3"/>
  <c r="D1247" i="3" s="1"/>
  <c r="B1248" i="3"/>
  <c r="B1154" i="3"/>
  <c r="K1191" i="3"/>
  <c r="B1192" i="3"/>
  <c r="C1241" i="3"/>
  <c r="D1241" i="3" s="1"/>
  <c r="B1242" i="3"/>
  <c r="B1262" i="3"/>
  <c r="B1222" i="3"/>
  <c r="B1214" i="3"/>
  <c r="B1206" i="3"/>
  <c r="B1198" i="3"/>
  <c r="B1190" i="3"/>
  <c r="B1236" i="3"/>
  <c r="B1230" i="3"/>
  <c r="C1213" i="3"/>
  <c r="D1213" i="3" s="1"/>
  <c r="C1189" i="3"/>
  <c r="D1189" i="3" s="1"/>
  <c r="B1142" i="3"/>
  <c r="B1086" i="3"/>
  <c r="B1076" i="3"/>
  <c r="B775" i="3"/>
  <c r="C1203" i="3"/>
  <c r="D1203" i="3" s="1"/>
  <c r="B1184" i="3"/>
  <c r="B1060" i="3"/>
  <c r="B1048" i="3"/>
  <c r="B906" i="3"/>
  <c r="B817" i="3"/>
  <c r="B1104" i="3"/>
  <c r="B1069" i="3"/>
  <c r="B1052" i="3"/>
  <c r="B969" i="3"/>
  <c r="B855" i="3"/>
  <c r="B787" i="3"/>
  <c r="C1207" i="3"/>
  <c r="D1207" i="3" s="1"/>
  <c r="B1178" i="3"/>
  <c r="B1170" i="3"/>
  <c r="B464" i="3"/>
  <c r="C1221" i="3"/>
  <c r="D1221" i="3" s="1"/>
  <c r="C1197" i="3"/>
  <c r="D1197" i="3" s="1"/>
  <c r="B1039" i="3"/>
  <c r="B1017" i="3"/>
  <c r="B1007" i="3"/>
  <c r="B995" i="3"/>
  <c r="B799" i="3"/>
  <c r="B1158" i="3"/>
  <c r="B487" i="3"/>
  <c r="B478" i="3"/>
  <c r="C1211" i="3"/>
  <c r="D1211" i="3" s="1"/>
  <c r="C1225" i="3"/>
  <c r="D1225" i="3" s="1"/>
  <c r="C1201" i="3"/>
  <c r="D1201" i="3" s="1"/>
  <c r="B1148" i="3"/>
  <c r="B1136" i="3"/>
  <c r="B1123" i="3"/>
  <c r="B1111" i="3"/>
  <c r="B1080" i="3"/>
  <c r="C1215" i="3"/>
  <c r="D1215" i="3" s="1"/>
  <c r="C1191" i="3"/>
  <c r="D1191" i="3" s="1"/>
  <c r="B1062" i="3"/>
  <c r="B1054" i="3"/>
  <c r="B963" i="3"/>
  <c r="B781" i="3"/>
  <c r="B485" i="3"/>
  <c r="B1098" i="3"/>
  <c r="B1058" i="3"/>
  <c r="B1046" i="3"/>
  <c r="B749" i="3"/>
  <c r="B48" i="3"/>
  <c r="B49" i="3" s="1"/>
  <c r="C1219" i="3"/>
  <c r="D1219" i="3" s="1"/>
  <c r="B742" i="3"/>
  <c r="C1209" i="3"/>
  <c r="D1209" i="3" s="1"/>
  <c r="B762" i="3"/>
  <c r="C1223" i="3"/>
  <c r="D1223" i="3" s="1"/>
  <c r="B1125" i="3"/>
  <c r="B1113" i="3"/>
  <c r="B805" i="3"/>
  <c r="B329" i="3"/>
  <c r="B724" i="3"/>
  <c r="B282" i="3"/>
  <c r="B720" i="3"/>
  <c r="B261" i="3"/>
  <c r="B84" i="3"/>
  <c r="B74" i="3"/>
  <c r="B633" i="3"/>
  <c r="B453" i="3"/>
  <c r="B302" i="3"/>
  <c r="B731" i="3"/>
  <c r="B712" i="3"/>
  <c r="B528" i="3"/>
  <c r="B447" i="3"/>
  <c r="B726" i="3"/>
  <c r="B708" i="3"/>
  <c r="B597" i="3"/>
  <c r="B639" i="3"/>
  <c r="B718" i="3"/>
  <c r="B669" i="3"/>
  <c r="B670" i="3" s="1"/>
  <c r="B526" i="3"/>
  <c r="B510" i="3"/>
  <c r="B371" i="3"/>
  <c r="B325" i="3"/>
  <c r="B734" i="3"/>
  <c r="B714" i="3"/>
  <c r="B643" i="3"/>
  <c r="B304" i="3"/>
  <c r="B102" i="3"/>
  <c r="B505" i="3"/>
  <c r="B593" i="3"/>
  <c r="B451" i="3"/>
  <c r="B100" i="3"/>
  <c r="B78" i="3"/>
  <c r="B30" i="3"/>
  <c r="B532" i="3"/>
  <c r="B514" i="3"/>
  <c r="B417" i="3"/>
  <c r="B399" i="3"/>
  <c r="B20" i="3"/>
  <c r="B459" i="3"/>
  <c r="B369" i="3"/>
  <c r="B365" i="3"/>
  <c r="B88" i="3"/>
  <c r="B499" i="3"/>
  <c r="B376" i="3"/>
  <c r="B336" i="3"/>
  <c r="B64" i="3"/>
  <c r="B438" i="3"/>
  <c r="B539" i="3"/>
  <c r="B520" i="3"/>
  <c r="B423" i="3"/>
  <c r="B405" i="3"/>
  <c r="B387" i="3"/>
  <c r="B347" i="3"/>
  <c r="B94" i="3"/>
  <c r="B121" i="3" l="1"/>
  <c r="B122" i="3" s="1"/>
  <c r="B123" i="3" s="1"/>
  <c r="B124" i="3" s="1"/>
  <c r="B125" i="3" s="1"/>
  <c r="B128" i="3" s="1"/>
  <c r="B129" i="3" s="1"/>
  <c r="B130" i="3" s="1"/>
  <c r="B131" i="3" s="1"/>
  <c r="B132" i="3" s="1"/>
  <c r="B133" i="3" s="1"/>
  <c r="B134" i="3" s="1"/>
  <c r="B135" i="3" s="1"/>
  <c r="B136" i="3" s="1"/>
  <c r="B137" i="3" s="1"/>
  <c r="B138" i="3" s="1"/>
  <c r="B139" i="3" s="1"/>
  <c r="B140" i="3" s="1"/>
  <c r="B141" i="3" s="1"/>
  <c r="B142" i="3" s="1"/>
  <c r="B143" i="3" s="1"/>
  <c r="B144" i="3" s="1"/>
  <c r="B145" i="3" s="1"/>
  <c r="B146" i="3" s="1"/>
  <c r="B147" i="3" s="1"/>
  <c r="B148" i="3" s="1"/>
  <c r="B149" i="3" s="1"/>
  <c r="B150" i="3" s="1"/>
  <c r="B153" i="3" s="1"/>
  <c r="B154" i="3" s="1"/>
  <c r="B155" i="3" s="1"/>
  <c r="B156" i="3" s="1"/>
  <c r="B157" i="3" s="1"/>
  <c r="B158" i="3" s="1"/>
  <c r="B159" i="3" s="1"/>
  <c r="B160" i="3" s="1"/>
  <c r="B161" i="3" s="1"/>
  <c r="B162" i="3" s="1"/>
  <c r="H8" i="2"/>
  <c r="F15" i="2"/>
  <c r="F16" i="2"/>
  <c r="F28" i="2"/>
  <c r="F63" i="2"/>
  <c r="F60" i="2"/>
  <c r="F17" i="2"/>
  <c r="F32" i="2"/>
  <c r="F40" i="2"/>
  <c r="F44" i="2"/>
  <c r="F48" i="2"/>
  <c r="F52" i="2"/>
  <c r="F18" i="2"/>
  <c r="F26" i="2"/>
  <c r="F33" i="2"/>
  <c r="F41" i="2"/>
  <c r="F45" i="2"/>
  <c r="F49" i="2"/>
  <c r="F53" i="2"/>
  <c r="F59" i="2"/>
  <c r="F61" i="2"/>
  <c r="F31" i="2"/>
  <c r="F34" i="2"/>
  <c r="F39" i="2"/>
  <c r="F46" i="2"/>
  <c r="F30" i="2"/>
  <c r="F47" i="2"/>
  <c r="F54" i="2"/>
  <c r="F19" i="2"/>
  <c r="F42" i="2"/>
  <c r="F55" i="2"/>
  <c r="F22" i="2"/>
  <c r="F43" i="2"/>
  <c r="F50" i="2"/>
  <c r="F51" i="2"/>
  <c r="F38" i="2"/>
  <c r="E44" i="2"/>
  <c r="F27" i="2"/>
  <c r="B151" i="3" l="1"/>
  <c r="B164" i="3"/>
  <c r="B165" i="3" s="1"/>
  <c r="B166" i="3" s="1"/>
  <c r="B167" i="3" s="1"/>
  <c r="B168" i="3" s="1"/>
  <c r="B169" i="3" s="1"/>
  <c r="B170" i="3" s="1"/>
  <c r="B171" i="3" s="1"/>
  <c r="B172" i="3" s="1"/>
  <c r="B173" i="3" s="1"/>
  <c r="B163" i="3"/>
  <c r="B152" i="3" l="1"/>
  <c r="B176" i="3"/>
  <c r="B177" i="3" s="1"/>
  <c r="B178" i="3" s="1"/>
  <c r="B174" i="3"/>
  <c r="B175" i="3" l="1"/>
  <c r="B179" i="3"/>
  <c r="B180" i="3" l="1"/>
  <c r="B181" i="3" l="1"/>
  <c r="B182" i="3" l="1"/>
  <c r="B183" i="3" l="1"/>
  <c r="F23" i="2"/>
  <c r="B184" i="3" l="1"/>
  <c r="B185" i="3" l="1"/>
  <c r="B186" i="3" l="1"/>
  <c r="B187" i="3" s="1"/>
  <c r="B188" i="3" s="1"/>
  <c r="B189" i="3" s="1"/>
  <c r="B191" i="3" s="1"/>
  <c r="B192" i="3" s="1"/>
  <c r="B193" i="3" s="1"/>
  <c r="B194" i="3" s="1"/>
  <c r="B195" i="3" s="1"/>
  <c r="B196" i="3" s="1"/>
  <c r="B197" i="3" s="1"/>
  <c r="B198" i="3" s="1"/>
  <c r="B199" i="3" s="1"/>
  <c r="B200" i="3" s="1"/>
  <c r="B201" i="3" s="1"/>
  <c r="B202" i="3" s="1"/>
  <c r="B203" i="3" s="1"/>
  <c r="B204" i="3" s="1"/>
  <c r="B205" i="3" s="1"/>
  <c r="B206" i="3" s="1"/>
  <c r="B207" i="3" s="1"/>
  <c r="B208" i="3" s="1"/>
  <c r="B209" i="3" s="1"/>
  <c r="B210" i="3" s="1"/>
  <c r="B211" i="3" s="1"/>
  <c r="B212" i="3" s="1"/>
  <c r="B213" i="3" s="1"/>
  <c r="B214" i="3" s="1"/>
  <c r="B215" i="3" s="1"/>
  <c r="B216" i="3" s="1"/>
  <c r="B217" i="3" s="1"/>
  <c r="B218" i="3" s="1"/>
  <c r="B219" i="3" s="1"/>
  <c r="B220" i="3" s="1"/>
  <c r="B221" i="3" s="1"/>
  <c r="B222" i="3" s="1"/>
  <c r="B223" i="3" s="1"/>
  <c r="B190" i="3" l="1"/>
  <c r="B227" i="3"/>
  <c r="B228" i="3" s="1"/>
  <c r="B229" i="3" s="1"/>
  <c r="B230" i="3" s="1"/>
  <c r="B231" i="3" s="1"/>
  <c r="B232" i="3" s="1"/>
  <c r="B233" i="3" s="1"/>
  <c r="B234" i="3" s="1"/>
  <c r="B235" i="3" s="1"/>
  <c r="B236" i="3" s="1"/>
  <c r="B224" i="3"/>
  <c r="B225" i="3" s="1"/>
  <c r="B226" i="3" s="1"/>
  <c r="F489" i="2" l="1"/>
  <c r="H489" i="2" s="1"/>
  <c r="F434" i="2"/>
  <c r="H434" i="2" s="1"/>
  <c r="F487" i="2"/>
  <c r="H487" i="2" s="1"/>
  <c r="F488" i="2"/>
  <c r="H488" i="2" s="1"/>
  <c r="F384" i="2"/>
  <c r="F479" i="2"/>
  <c r="F388" i="2"/>
  <c r="F387" i="2"/>
  <c r="F385" i="2"/>
  <c r="F230" i="2"/>
  <c r="F516" i="2"/>
  <c r="F563" i="2"/>
  <c r="F386" i="2"/>
  <c r="F372" i="2"/>
  <c r="F375" i="2"/>
  <c r="F374" i="2"/>
  <c r="F376" i="2"/>
  <c r="F378" i="2"/>
  <c r="F373" i="2"/>
  <c r="F203" i="2"/>
  <c r="F445" i="2"/>
  <c r="F261" i="2"/>
  <c r="F335" i="2"/>
  <c r="F351" i="2"/>
  <c r="F560" i="2"/>
  <c r="F517" i="2"/>
  <c r="F78" i="2"/>
  <c r="F173" i="2"/>
  <c r="F237" i="2"/>
  <c r="F99" i="2"/>
  <c r="F411" i="2"/>
  <c r="F222" i="2"/>
  <c r="F318" i="2"/>
  <c r="F119" i="2"/>
  <c r="F184" i="2"/>
  <c r="F258" i="2"/>
  <c r="F283" i="2"/>
  <c r="F293" i="2"/>
  <c r="F250" i="2"/>
  <c r="F425" i="2"/>
  <c r="F424" i="2"/>
  <c r="F519" i="2"/>
  <c r="F549" i="2"/>
  <c r="F159" i="2"/>
  <c r="F409" i="2"/>
  <c r="F477" i="2"/>
  <c r="F452" i="2"/>
  <c r="F316" i="2"/>
  <c r="F534" i="2"/>
  <c r="F199" i="2"/>
  <c r="F460" i="2"/>
  <c r="F314" i="2"/>
  <c r="F398" i="2"/>
  <c r="F464" i="2"/>
  <c r="F95" i="2"/>
  <c r="F369" i="2"/>
  <c r="F414" i="2"/>
  <c r="F344" i="2"/>
  <c r="F241" i="2"/>
  <c r="F337" i="2"/>
  <c r="F266" i="2"/>
  <c r="F117" i="2"/>
  <c r="F136" i="2"/>
  <c r="F275" i="2"/>
  <c r="F308" i="2"/>
  <c r="F370" i="2"/>
  <c r="F238" i="2"/>
  <c r="F430" i="2"/>
  <c r="F486" i="2"/>
  <c r="F418" i="2"/>
  <c r="F76" i="2"/>
  <c r="F408" i="2"/>
  <c r="F90" i="2"/>
  <c r="F556" i="2"/>
  <c r="F291" i="2"/>
  <c r="F234" i="2"/>
  <c r="F124" i="2"/>
  <c r="F569" i="2"/>
  <c r="F320" i="2"/>
  <c r="F232" i="2"/>
  <c r="F330" i="2"/>
  <c r="F503" i="2"/>
  <c r="F223" i="2"/>
  <c r="F350" i="2"/>
  <c r="F506" i="2"/>
  <c r="F301" i="2"/>
  <c r="F130" i="2"/>
  <c r="F472" i="2"/>
  <c r="F339" i="2"/>
  <c r="F410" i="2"/>
  <c r="F106" i="2"/>
  <c r="F481" i="2"/>
  <c r="F421" i="2"/>
  <c r="F514" i="2"/>
  <c r="F466" i="2"/>
  <c r="F165" i="2"/>
  <c r="F154" i="2"/>
  <c r="F383" i="2"/>
  <c r="F231" i="2"/>
  <c r="F436" i="2"/>
  <c r="F151" i="2"/>
  <c r="F322" i="2"/>
  <c r="F196" i="2"/>
  <c r="F118" i="2"/>
  <c r="F521" i="2"/>
  <c r="F147" i="2"/>
  <c r="F211" i="2"/>
  <c r="F120" i="2"/>
  <c r="F538" i="2"/>
  <c r="F574" i="2"/>
  <c r="F368" i="2"/>
  <c r="F233" i="2"/>
  <c r="F310" i="2"/>
  <c r="F571" i="2"/>
  <c r="F468" i="2"/>
  <c r="F305" i="2"/>
  <c r="F255" i="2"/>
  <c r="F142" i="2"/>
  <c r="F200" i="2"/>
  <c r="F475" i="2"/>
  <c r="F148" i="2"/>
  <c r="F449" i="2"/>
  <c r="F439" i="2"/>
  <c r="F587" i="2"/>
  <c r="F495" i="2"/>
  <c r="F175" i="2"/>
  <c r="F355" i="2"/>
  <c r="F160" i="2"/>
  <c r="F568" i="2"/>
  <c r="F72" i="2"/>
  <c r="F162" i="2"/>
  <c r="F143" i="2"/>
  <c r="F213" i="2"/>
  <c r="F324" i="2"/>
  <c r="F214" i="2"/>
  <c r="F186" i="2"/>
  <c r="F137" i="2"/>
  <c r="F332" i="2"/>
  <c r="F86" i="2"/>
  <c r="F542" i="2"/>
  <c r="F282" i="2"/>
  <c r="F166" i="2"/>
  <c r="F87" i="2"/>
  <c r="F168" i="2"/>
  <c r="F336" i="2"/>
  <c r="F407" i="2"/>
  <c r="F323" i="2"/>
  <c r="F306" i="2"/>
  <c r="F532" i="2"/>
  <c r="F446" i="2"/>
  <c r="F331" i="2"/>
  <c r="F227" i="2"/>
  <c r="F457" i="2"/>
  <c r="F304" i="2"/>
  <c r="F520" i="2"/>
  <c r="F195" i="2"/>
  <c r="F367" i="2"/>
  <c r="F302" i="2"/>
  <c r="F423" i="2"/>
  <c r="F583" i="2"/>
  <c r="F83" i="2"/>
  <c r="F287" i="2"/>
  <c r="F225" i="2"/>
  <c r="F248" i="2"/>
  <c r="F499" i="2"/>
  <c r="F454" i="2"/>
  <c r="F260" i="2"/>
  <c r="F545" i="2"/>
  <c r="F309" i="2"/>
  <c r="F208" i="2"/>
  <c r="F328" i="2"/>
  <c r="F505" i="2"/>
  <c r="F89" i="2"/>
  <c r="F215" i="2"/>
  <c r="F204" i="2"/>
  <c r="F325" i="2"/>
  <c r="F502" i="2"/>
  <c r="F399" i="2"/>
  <c r="F132" i="2"/>
  <c r="F206" i="2"/>
  <c r="F228" i="2"/>
  <c r="F447" i="2"/>
  <c r="F550" i="2"/>
  <c r="F276" i="2"/>
  <c r="F427" i="2"/>
  <c r="F81" i="2"/>
  <c r="F88" i="2"/>
  <c r="F67" i="2"/>
  <c r="F539" i="2"/>
  <c r="F134" i="2"/>
  <c r="F97" i="2"/>
  <c r="F141" i="2"/>
  <c r="F257" i="2"/>
  <c r="F353" i="2"/>
  <c r="F551" i="2"/>
  <c r="F582" i="2"/>
  <c r="F243" i="2"/>
  <c r="F562" i="2"/>
  <c r="F564" i="2"/>
  <c r="F343" i="2"/>
  <c r="F333" i="2"/>
  <c r="F286" i="2"/>
  <c r="F432" i="2"/>
  <c r="F431" i="2"/>
  <c r="F470" i="2"/>
  <c r="F242" i="2"/>
  <c r="F509" i="2"/>
  <c r="F271" i="2"/>
  <c r="F363" i="2"/>
  <c r="F216" i="2"/>
  <c r="F480" i="2"/>
  <c r="F557" i="2"/>
  <c r="F442" i="2"/>
  <c r="F94" i="2"/>
  <c r="F413" i="2"/>
  <c r="F397" i="2"/>
  <c r="F272" i="2"/>
  <c r="F453" i="2"/>
  <c r="F155" i="2"/>
  <c r="F313" i="2"/>
  <c r="F438" i="2"/>
  <c r="F530" i="2"/>
  <c r="F265" i="2"/>
  <c r="F96" i="2"/>
  <c r="F70" i="2"/>
  <c r="F390" i="2"/>
  <c r="F294" i="2"/>
  <c r="F358" i="2"/>
  <c r="F163" i="2"/>
  <c r="F361" i="2"/>
  <c r="F565" i="2"/>
  <c r="F245" i="2"/>
  <c r="F356" i="2"/>
  <c r="F558" i="2"/>
  <c r="F295" i="2"/>
  <c r="F116" i="2"/>
  <c r="F547" i="2"/>
  <c r="F190" i="2"/>
  <c r="F429" i="2"/>
  <c r="F485" i="2"/>
  <c r="F552" i="2"/>
  <c r="F416" i="2"/>
  <c r="F256" i="2"/>
  <c r="F346" i="2"/>
  <c r="F251" i="2"/>
  <c r="F380" i="2"/>
  <c r="F105" i="2"/>
  <c r="F103" i="2"/>
  <c r="F412" i="2"/>
  <c r="F527" i="2"/>
  <c r="F317" i="2"/>
  <c r="F338" i="2"/>
  <c r="F512" i="2"/>
  <c r="F274" i="2"/>
  <c r="F73" i="2"/>
  <c r="F504" i="2"/>
  <c r="F180" i="2"/>
  <c r="F181" i="2"/>
  <c r="F91" i="2"/>
  <c r="F263" i="2"/>
  <c r="F420" i="2"/>
  <c r="F93" i="2"/>
  <c r="F253" i="2"/>
  <c r="F192" i="2"/>
  <c r="F174" i="2"/>
  <c r="F553" i="2"/>
  <c r="F352" i="2"/>
  <c r="F326" i="2"/>
  <c r="F319" i="2"/>
  <c r="F290" i="2"/>
  <c r="F362" i="2"/>
  <c r="F187" i="2"/>
  <c r="F561" i="2"/>
  <c r="F357" i="2"/>
  <c r="F150" i="2"/>
  <c r="F172" i="2"/>
  <c r="F484" i="2"/>
  <c r="F269" i="2"/>
  <c r="F448" i="2"/>
  <c r="F303" i="2"/>
  <c r="F146" i="2"/>
  <c r="F451" i="2"/>
  <c r="F327" i="2"/>
  <c r="F359" i="2"/>
  <c r="F341" i="2"/>
  <c r="F300" i="2"/>
  <c r="F153" i="2"/>
  <c r="F149" i="2"/>
  <c r="F240" i="2"/>
  <c r="F171" i="2"/>
  <c r="F415" i="2"/>
  <c r="F435" i="2"/>
  <c r="F531" i="2"/>
  <c r="F188" i="2"/>
  <c r="F285" i="2"/>
  <c r="F577" i="2"/>
  <c r="F252" i="2"/>
  <c r="F392" i="2"/>
  <c r="F82" i="2"/>
  <c r="F456" i="2"/>
  <c r="F220" i="2"/>
  <c r="F533" i="2"/>
  <c r="F360" i="2"/>
  <c r="F342" i="2"/>
  <c r="F98" i="2"/>
  <c r="F393" i="2"/>
  <c r="F218" i="2"/>
  <c r="F157" i="2"/>
  <c r="F177" i="2"/>
  <c r="F212" i="2"/>
  <c r="F444" i="2"/>
  <c r="F426" i="2"/>
  <c r="F465" i="2"/>
  <c r="F541" i="2"/>
  <c r="F428" i="2"/>
  <c r="F235" i="2"/>
  <c r="F297" i="2"/>
  <c r="F497" i="2"/>
  <c r="F523" i="2"/>
  <c r="F131" i="2"/>
  <c r="F205" i="2"/>
  <c r="F298" i="2"/>
  <c r="F579" i="2"/>
  <c r="F377" i="2"/>
  <c r="F152" i="2"/>
  <c r="F400" i="2"/>
  <c r="F247" i="2"/>
  <c r="F114" i="2"/>
  <c r="F77" i="2"/>
  <c r="F349" i="2"/>
  <c r="F262" i="2"/>
  <c r="F179" i="2"/>
  <c r="F296" i="2"/>
  <c r="F182" i="2"/>
  <c r="F518" i="2"/>
  <c r="F345" i="2"/>
  <c r="F572" i="2"/>
  <c r="F135" i="2"/>
  <c r="F554" i="2"/>
  <c r="F140" i="2"/>
  <c r="F364" i="2"/>
  <c r="F191" i="2"/>
  <c r="F555" i="2"/>
  <c r="F537" i="2"/>
  <c r="F492" i="2"/>
  <c r="F219" i="2"/>
  <c r="F68" i="2"/>
  <c r="F567" i="2"/>
  <c r="F279" i="2"/>
  <c r="F161" i="2"/>
  <c r="F473" i="2"/>
  <c r="F110" i="2"/>
  <c r="F543" i="2"/>
  <c r="F501" i="2"/>
  <c r="F584" i="2"/>
  <c r="F493" i="2"/>
  <c r="F198" i="2"/>
  <c r="F312" i="2"/>
  <c r="F102" i="2"/>
  <c r="F382" i="2"/>
  <c r="F284" i="2"/>
  <c r="F202" i="2"/>
  <c r="F417" i="2"/>
  <c r="F259" i="2"/>
  <c r="F307" i="2"/>
  <c r="F508" i="2"/>
  <c r="F321" i="2"/>
  <c r="F123" i="2"/>
  <c r="F467" i="2"/>
  <c r="F189" i="2"/>
  <c r="F522" i="2"/>
  <c r="F422" i="2"/>
  <c r="F535" i="2"/>
  <c r="F482" i="2"/>
  <c r="F354" i="2"/>
  <c r="F210" i="2"/>
  <c r="F71" i="2"/>
  <c r="F443" i="2"/>
  <c r="F167" i="2"/>
  <c r="F267" i="2"/>
  <c r="F546" i="2"/>
  <c r="F483" i="2"/>
  <c r="F437" i="2"/>
  <c r="F469" i="2"/>
  <c r="F524" i="2"/>
  <c r="F394" i="2"/>
  <c r="F329" i="2"/>
  <c r="F183" i="2"/>
  <c r="F169" i="2"/>
  <c r="F566" i="2"/>
  <c r="F164" i="2"/>
  <c r="F459" i="2"/>
  <c r="F334" i="2"/>
  <c r="F229" i="2"/>
  <c r="F254" i="2"/>
  <c r="F80" i="2"/>
  <c r="F292" i="2"/>
  <c r="F471" i="2"/>
  <c r="F221" i="2"/>
  <c r="F156" i="2"/>
  <c r="F278" i="2"/>
  <c r="F109" i="2"/>
  <c r="F340" i="2"/>
  <c r="F207" i="2"/>
  <c r="F193" i="2"/>
  <c r="F458" i="2"/>
  <c r="F440" i="2"/>
  <c r="F406" i="2"/>
  <c r="F139" i="2"/>
  <c r="F498" i="2"/>
  <c r="F463" i="2"/>
  <c r="F396" i="2"/>
  <c r="F288" i="2"/>
  <c r="F268" i="2"/>
  <c r="F419" i="2"/>
  <c r="F403" i="2"/>
  <c r="F289" i="2"/>
  <c r="F433" i="2"/>
  <c r="F441" i="2"/>
  <c r="F526" i="2"/>
  <c r="F570" i="2"/>
  <c r="F244" i="2"/>
  <c r="F315" i="2"/>
  <c r="F476" i="2"/>
  <c r="F129" i="2"/>
  <c r="F264" i="2"/>
  <c r="F158" i="2"/>
  <c r="F226" i="2"/>
  <c r="F217" i="2"/>
  <c r="F64" i="2"/>
  <c r="F249" i="2"/>
  <c r="F311" i="2"/>
  <c r="F122" i="2"/>
  <c r="F270" i="2"/>
  <c r="F281" i="2"/>
  <c r="F461" i="2"/>
  <c r="F515" i="2"/>
  <c r="F395" i="2"/>
  <c r="F277" i="2"/>
  <c r="F201" i="2"/>
  <c r="F513" i="2"/>
  <c r="F246" i="2"/>
  <c r="F133" i="2"/>
  <c r="F500" i="2"/>
  <c r="F559" i="2"/>
  <c r="F536" i="2"/>
  <c r="F404" i="2"/>
  <c r="F128" i="2"/>
  <c r="F236" i="2"/>
  <c r="F548" i="2"/>
  <c r="F402" i="2"/>
  <c r="F544" i="2"/>
  <c r="F450" i="2"/>
  <c r="F197" i="2"/>
  <c r="F494" i="2"/>
  <c r="F299" i="2"/>
  <c r="F455" i="2"/>
  <c r="F92" i="2"/>
  <c r="F178" i="2"/>
  <c r="F540" i="2"/>
  <c r="F113" i="2"/>
  <c r="F401" i="2"/>
  <c r="F525" i="2"/>
  <c r="H435" i="2" l="1"/>
  <c r="H181" i="2" l="1"/>
  <c r="H374" i="2" l="1"/>
  <c r="H376" i="2"/>
  <c r="H375" i="2"/>
  <c r="H372" i="2"/>
  <c r="H369" i="2"/>
  <c r="H368" i="2"/>
  <c r="H378" i="2"/>
  <c r="H432" i="2"/>
  <c r="H430" i="2"/>
  <c r="H281" i="2"/>
  <c r="H314" i="2"/>
  <c r="H317" i="2"/>
  <c r="H306" i="2"/>
  <c r="H370" i="2" l="1"/>
  <c r="H384" i="2"/>
  <c r="H321" i="2"/>
  <c r="H431" i="2"/>
  <c r="H313" i="2"/>
  <c r="H315" i="2"/>
  <c r="H283" i="2"/>
  <c r="H298" i="2"/>
  <c r="H367" i="2" l="1"/>
  <c r="H366" i="2" s="1"/>
  <c r="H318" i="2"/>
  <c r="H319" i="2"/>
  <c r="H270" i="2" l="1"/>
  <c r="H156" i="2"/>
  <c r="H134" i="2"/>
  <c r="H137" i="2"/>
  <c r="H233" i="2" l="1"/>
  <c r="H241" i="2"/>
  <c r="H240" i="2"/>
  <c r="H119" i="2" l="1"/>
  <c r="H18" i="2" l="1"/>
  <c r="H221" i="2" l="1"/>
  <c r="H216" i="2"/>
  <c r="H571" i="2"/>
  <c r="H570" i="2"/>
  <c r="H569" i="2"/>
  <c r="H568" i="2"/>
  <c r="H567" i="2"/>
  <c r="H169" i="2"/>
  <c r="H167" i="2"/>
  <c r="H168" i="2"/>
  <c r="H279" i="2"/>
  <c r="H310" i="2" l="1"/>
  <c r="H454" i="2" l="1"/>
  <c r="H565" i="2" l="1"/>
  <c r="H538" i="2"/>
  <c r="H354" i="2"/>
  <c r="H564" i="2" l="1"/>
  <c r="H562" i="2"/>
  <c r="H563" i="2"/>
  <c r="H561" i="2"/>
  <c r="H219" i="2"/>
  <c r="H560" i="2"/>
  <c r="H352" i="2"/>
  <c r="H211" i="2"/>
  <c r="H220" i="2"/>
  <c r="H263" i="2"/>
  <c r="H213" i="2"/>
  <c r="H212" i="2"/>
  <c r="H268" i="2"/>
  <c r="H218" i="2"/>
  <c r="H262" i="2"/>
  <c r="H267" i="2"/>
  <c r="H526" i="2"/>
  <c r="H266" i="2"/>
  <c r="H246" i="2"/>
  <c r="H265" i="2"/>
  <c r="H261" i="2"/>
  <c r="H264" i="2"/>
  <c r="H269" i="2"/>
  <c r="H245" i="2"/>
  <c r="H242" i="2"/>
  <c r="H243" i="2"/>
  <c r="H247" i="2"/>
  <c r="H244" i="2"/>
  <c r="H207" i="2"/>
  <c r="H174" i="2"/>
  <c r="H175" i="2"/>
  <c r="H566" i="2"/>
  <c r="H361" i="2" l="1"/>
  <c r="H357" i="2"/>
  <c r="H358" i="2"/>
  <c r="H353" i="2"/>
  <c r="H364" i="2" l="1"/>
  <c r="H349" i="2"/>
  <c r="H360" i="2"/>
  <c r="H359" i="2"/>
  <c r="H356" i="2"/>
  <c r="H362" i="2"/>
  <c r="H363" i="2"/>
  <c r="H572" i="2"/>
  <c r="H355" i="2"/>
  <c r="H203" i="2" l="1"/>
  <c r="H178" i="2"/>
  <c r="H512" i="2" l="1"/>
  <c r="H472" i="2" l="1"/>
  <c r="H473" i="2"/>
  <c r="H373" i="2"/>
  <c r="H520" i="2" l="1"/>
  <c r="H525" i="2"/>
  <c r="H519" i="2"/>
  <c r="H518" i="2"/>
  <c r="H486" i="2"/>
  <c r="H158" i="2" l="1"/>
  <c r="H155" i="2"/>
  <c r="H152" i="2"/>
  <c r="H161" i="2"/>
  <c r="H228" i="2"/>
  <c r="H162" i="2"/>
  <c r="H150" i="2"/>
  <c r="H159" i="2"/>
  <c r="H157" i="2"/>
  <c r="H160" i="2"/>
  <c r="H154" i="2"/>
  <c r="H151" i="2"/>
  <c r="H146" i="2"/>
  <c r="H148" i="2"/>
  <c r="H147" i="2"/>
  <c r="H149" i="2"/>
  <c r="H153" i="2"/>
  <c r="H230" i="2" l="1"/>
  <c r="H205" i="2"/>
  <c r="H200" i="2"/>
  <c r="H260" i="2"/>
  <c r="H251" i="2" l="1"/>
  <c r="H192" i="2"/>
  <c r="H257" i="2"/>
  <c r="H202" i="2"/>
  <c r="H222" i="2"/>
  <c r="H172" i="2"/>
  <c r="H258" i="2"/>
  <c r="H166" i="2"/>
  <c r="H253" i="2"/>
  <c r="H165" i="2"/>
  <c r="H271" i="2"/>
  <c r="H190" i="2"/>
  <c r="H164" i="2"/>
  <c r="H256" i="2"/>
  <c r="H201" i="2"/>
  <c r="H214" i="2"/>
  <c r="H217" i="2"/>
  <c r="H171" i="2"/>
  <c r="H188" i="2"/>
  <c r="H259" i="2"/>
  <c r="H249" i="2"/>
  <c r="H173" i="2"/>
  <c r="H254" i="2"/>
  <c r="H184" i="2"/>
  <c r="H177" i="2"/>
  <c r="H180" i="2"/>
  <c r="H252" i="2"/>
  <c r="H255" i="2"/>
  <c r="H250" i="2"/>
  <c r="H195" i="2"/>
  <c r="H206" i="2"/>
  <c r="H248" i="2"/>
  <c r="H210" i="2"/>
  <c r="H193" i="2"/>
  <c r="H183" i="2"/>
  <c r="H197" i="2"/>
  <c r="H198" i="2"/>
  <c r="H196" i="2"/>
  <c r="H199" i="2"/>
  <c r="H163" i="2"/>
  <c r="H208" i="2"/>
  <c r="H215" i="2"/>
  <c r="H191" i="2"/>
  <c r="H187" i="2"/>
  <c r="H182" i="2"/>
  <c r="H189" i="2"/>
  <c r="H179" i="2"/>
  <c r="H186" i="2"/>
  <c r="H204" i="2"/>
  <c r="H223" i="2"/>
  <c r="H209" i="2" l="1"/>
  <c r="H185" i="2"/>
  <c r="H194" i="2"/>
  <c r="H176" i="2"/>
  <c r="H170" i="2"/>
  <c r="H145" i="2"/>
  <c r="H235" i="2"/>
  <c r="H23" i="2" l="1"/>
  <c r="H229" i="2"/>
  <c r="H61" i="2" l="1"/>
  <c r="H329" i="2" l="1"/>
  <c r="H330" i="2"/>
  <c r="H346" i="2"/>
  <c r="H307" i="2"/>
  <c r="H304" i="2"/>
  <c r="H312" i="2"/>
  <c r="H272" i="2"/>
  <c r="H239" i="2" s="1"/>
  <c r="H344" i="2" l="1"/>
  <c r="H345" i="2"/>
  <c r="H333" i="2"/>
  <c r="H334" i="2"/>
  <c r="H299" i="2"/>
  <c r="H309" i="2"/>
  <c r="H331" i="2"/>
  <c r="H338" i="2"/>
  <c r="H293" i="2"/>
  <c r="H343" i="2"/>
  <c r="H337" i="2"/>
  <c r="H327" i="2"/>
  <c r="H341" i="2"/>
  <c r="H340" i="2"/>
  <c r="H339" i="2"/>
  <c r="H342" i="2"/>
  <c r="H328" i="2"/>
  <c r="H335" i="2"/>
  <c r="H332" i="2"/>
  <c r="H336" i="2"/>
  <c r="H311" i="2"/>
  <c r="H322" i="2"/>
  <c r="H325" i="2"/>
  <c r="H320" i="2"/>
  <c r="H326" i="2"/>
  <c r="H316" i="2"/>
  <c r="H302" i="2"/>
  <c r="H289" i="2"/>
  <c r="H305" i="2"/>
  <c r="H294" i="2"/>
  <c r="H301" i="2"/>
  <c r="H323" i="2"/>
  <c r="H284" i="2"/>
  <c r="H295" i="2"/>
  <c r="H287" i="2"/>
  <c r="H285" i="2"/>
  <c r="H297" i="2"/>
  <c r="H303" i="2"/>
  <c r="H324" i="2"/>
  <c r="H300" i="2"/>
  <c r="H286" i="2"/>
  <c r="H282" i="2"/>
  <c r="H292" i="2"/>
  <c r="H296" i="2"/>
  <c r="H290" i="2"/>
  <c r="H291" i="2"/>
  <c r="H288" i="2"/>
  <c r="H308" i="2"/>
  <c r="H577" i="2"/>
  <c r="H576" i="2" s="1"/>
  <c r="H280" i="2" l="1"/>
  <c r="H390" i="2"/>
  <c r="H389" i="2" s="1"/>
  <c r="H469" i="2" l="1"/>
  <c r="H475" i="2"/>
  <c r="H471" i="2"/>
  <c r="H465" i="2"/>
  <c r="H463" i="2"/>
  <c r="H476" i="2"/>
  <c r="H468" i="2" l="1"/>
  <c r="H464" i="2"/>
  <c r="H480" i="2"/>
  <c r="H467" i="2" l="1"/>
  <c r="H485" i="2" l="1"/>
  <c r="H481" i="2"/>
  <c r="H483" i="2" l="1"/>
  <c r="H484" i="2"/>
  <c r="H482" i="2"/>
  <c r="H479" i="2" l="1"/>
  <c r="H478" i="2" s="1"/>
  <c r="H442" i="2" l="1"/>
  <c r="H383" i="2"/>
  <c r="H382" i="2"/>
  <c r="H417" i="2" l="1"/>
  <c r="H377" i="2"/>
  <c r="H371" i="2" s="1"/>
  <c r="H401" i="2"/>
  <c r="H436" i="2"/>
  <c r="H380" i="2"/>
  <c r="H450" i="2"/>
  <c r="H451" i="2"/>
  <c r="H466" i="2"/>
  <c r="H459" i="2"/>
  <c r="H425" i="2"/>
  <c r="H420" i="2"/>
  <c r="H385" i="2"/>
  <c r="H396" i="2"/>
  <c r="H460" i="2" l="1"/>
  <c r="H449" i="2"/>
  <c r="H441" i="2"/>
  <c r="H453" i="2"/>
  <c r="H447" i="2"/>
  <c r="H400" i="2"/>
  <c r="H437" i="2"/>
  <c r="H421" i="2"/>
  <c r="H392" i="2"/>
  <c r="H398" i="2"/>
  <c r="H415" i="2"/>
  <c r="H394" i="2"/>
  <c r="H402" i="2"/>
  <c r="H399" i="2"/>
  <c r="H387" i="2"/>
  <c r="H395" i="2"/>
  <c r="H397" i="2"/>
  <c r="H386" i="2"/>
  <c r="H452" i="2" l="1"/>
  <c r="H505" i="2" l="1"/>
  <c r="H499" i="2" l="1"/>
  <c r="H501" i="2" l="1"/>
  <c r="H500" i="2"/>
  <c r="H502" i="2"/>
  <c r="H504" i="2"/>
  <c r="H494" i="2"/>
  <c r="H587" i="2" l="1"/>
  <c r="H586" i="2" s="1"/>
  <c r="H585" i="2" s="1"/>
  <c r="E16" i="1" s="1"/>
  <c r="H16" i="1" s="1"/>
  <c r="H583" i="2"/>
  <c r="H584" i="2" l="1"/>
  <c r="H143" i="2" l="1"/>
  <c r="H141" i="2"/>
  <c r="H142" i="2" l="1"/>
  <c r="H140" i="2"/>
  <c r="H139" i="2"/>
  <c r="H138" i="2" l="1"/>
  <c r="H133" i="2" l="1"/>
  <c r="H132" i="2"/>
  <c r="H130" i="2"/>
  <c r="H129" i="2"/>
  <c r="H128" i="2"/>
  <c r="H136" i="2" l="1"/>
  <c r="H135" i="2"/>
  <c r="H118" i="2" l="1"/>
  <c r="H117" i="2"/>
  <c r="H96" i="2" l="1"/>
  <c r="H97" i="2"/>
  <c r="H99" i="2"/>
  <c r="H98" i="2"/>
  <c r="H95" i="2"/>
  <c r="H94" i="2"/>
  <c r="H93" i="2"/>
  <c r="H92" i="2"/>
  <c r="H91" i="2"/>
  <c r="H89" i="2"/>
  <c r="H90" i="2"/>
  <c r="H88" i="2"/>
  <c r="H105" i="2" l="1"/>
  <c r="H114" i="2" l="1"/>
  <c r="H26" i="2" l="1"/>
  <c r="M26" i="2" s="1"/>
  <c r="H16" i="2"/>
  <c r="H17" i="2"/>
  <c r="H27" i="2" l="1"/>
  <c r="H477" i="2" l="1"/>
  <c r="H474" i="2" s="1"/>
  <c r="H458" i="2" l="1"/>
  <c r="H238" i="2"/>
  <c r="H433" i="2" l="1"/>
  <c r="H427" i="2"/>
  <c r="H237" i="2"/>
  <c r="H113" i="2"/>
  <c r="H112" i="2" s="1"/>
  <c r="H43" i="2"/>
  <c r="H53" i="2"/>
  <c r="H42" i="2"/>
  <c r="H46" i="2"/>
  <c r="H45" i="2"/>
  <c r="H455" i="2"/>
  <c r="H457" i="2"/>
  <c r="H232" i="2"/>
  <c r="H231" i="2"/>
  <c r="H120" i="2"/>
  <c r="H506" i="2" l="1"/>
  <c r="H236" i="2"/>
  <c r="H456" i="2"/>
  <c r="H73" i="2"/>
  <c r="H106" i="2"/>
  <c r="H104" i="2" s="1"/>
  <c r="H81" i="2"/>
  <c r="H83" i="2" l="1"/>
  <c r="H423" i="2"/>
  <c r="H404" i="2"/>
  <c r="H403" i="2"/>
  <c r="H422" i="2"/>
  <c r="H52" i="2"/>
  <c r="H50" i="2"/>
  <c r="H69" i="2"/>
  <c r="H37" i="2"/>
  <c r="H57" i="2"/>
  <c r="H58" i="2"/>
  <c r="H122" i="2"/>
  <c r="H110" i="2"/>
  <c r="H103" i="2"/>
  <c r="H109" i="2"/>
  <c r="H393" i="2"/>
  <c r="H116" i="2"/>
  <c r="H115" i="2" s="1"/>
  <c r="H234" i="2"/>
  <c r="H461" i="2"/>
  <c r="H78" i="2"/>
  <c r="H71" i="2"/>
  <c r="H86" i="2"/>
  <c r="H87" i="2"/>
  <c r="H80" i="2"/>
  <c r="H19" i="2"/>
  <c r="H391" i="2" l="1"/>
  <c r="H85" i="2"/>
  <c r="H84" i="2" s="1"/>
  <c r="H108" i="2"/>
  <c r="H107" i="2" s="1"/>
  <c r="H102" i="2"/>
  <c r="H123" i="2"/>
  <c r="H582" i="2"/>
  <c r="H581" i="2" s="1"/>
  <c r="H580" i="2" s="1"/>
  <c r="E15" i="1" s="1"/>
  <c r="H15" i="1" s="1"/>
  <c r="H77" i="2"/>
  <c r="H101" i="2" l="1"/>
  <c r="H100" i="2" s="1"/>
  <c r="H579" i="2"/>
  <c r="H517" i="2"/>
  <c r="H578" i="2" l="1"/>
  <c r="H575" i="2" l="1"/>
  <c r="H278" i="2" l="1"/>
  <c r="H276" i="2"/>
  <c r="H515" i="2" l="1"/>
  <c r="H411" i="2"/>
  <c r="H408" i="2" l="1"/>
  <c r="H550" i="2" l="1"/>
  <c r="H542" i="2"/>
  <c r="H551" i="2"/>
  <c r="H553" i="2"/>
  <c r="H541" i="2"/>
  <c r="H552" i="2"/>
  <c r="H549" i="2"/>
  <c r="H546" i="2"/>
  <c r="H547" i="2"/>
  <c r="H548" i="2" l="1"/>
  <c r="H277" i="2" l="1"/>
  <c r="H275" i="2" l="1"/>
  <c r="H543" i="2" l="1"/>
  <c r="H555" i="2" l="1"/>
  <c r="H556" i="2"/>
  <c r="H554" i="2"/>
  <c r="H559" i="2"/>
  <c r="H351" i="2" l="1"/>
  <c r="H558" i="2"/>
  <c r="H574" i="2"/>
  <c r="H544" i="2"/>
  <c r="H545" i="2"/>
  <c r="H573" i="2" l="1"/>
  <c r="H350" i="2"/>
  <c r="H348" i="2" s="1"/>
  <c r="H557" i="2"/>
  <c r="H347" i="2" l="1"/>
  <c r="I347" i="2" s="1"/>
  <c r="I348" i="2"/>
  <c r="H30" i="2" l="1"/>
  <c r="H39" i="2" l="1"/>
  <c r="H523" i="2" l="1"/>
  <c r="H513" i="2"/>
  <c r="H508" i="2"/>
  <c r="H497" i="2"/>
  <c r="H428" i="2"/>
  <c r="H418" i="2"/>
  <c r="H503" i="2" l="1"/>
  <c r="H524" i="2"/>
  <c r="H509" i="2"/>
  <c r="H507" i="2" s="1"/>
  <c r="H527" i="2"/>
  <c r="H495" i="2"/>
  <c r="H493" i="2"/>
  <c r="H498" i="2"/>
  <c r="H445" i="2"/>
  <c r="H444" i="2"/>
  <c r="H443" i="2"/>
  <c r="H440" i="2"/>
  <c r="H439" i="2"/>
  <c r="H429" i="2"/>
  <c r="H426" i="2"/>
  <c r="H414" i="2"/>
  <c r="H412" i="2"/>
  <c r="H419" i="2"/>
  <c r="H416" i="2"/>
  <c r="H413" i="2"/>
  <c r="H388" i="2"/>
  <c r="H379" i="2" s="1"/>
  <c r="H406" i="2"/>
  <c r="H407" i="2"/>
  <c r="H496" i="2" l="1"/>
  <c r="H492" i="2"/>
  <c r="H491" i="2" s="1"/>
  <c r="H438" i="2"/>
  <c r="H424" i="2"/>
  <c r="H410" i="2"/>
  <c r="H448" i="2"/>
  <c r="H446" i="2"/>
  <c r="H409" i="2" l="1"/>
  <c r="H405" i="2" l="1"/>
  <c r="H490" i="2"/>
  <c r="H60" i="2" l="1"/>
  <c r="H32" i="2" l="1"/>
  <c r="H67" i="2"/>
  <c r="H31" i="2" l="1"/>
  <c r="H48" i="2" l="1"/>
  <c r="H76" i="2" l="1"/>
  <c r="H63" i="2"/>
  <c r="M63" i="2" s="1"/>
  <c r="H75" i="2" l="1"/>
  <c r="H68" i="2"/>
  <c r="H64" i="2"/>
  <c r="H59" i="2"/>
  <c r="H56" i="2" l="1"/>
  <c r="H62" i="2"/>
  <c r="H51" i="2"/>
  <c r="H28" i="2" l="1"/>
  <c r="H49" i="2"/>
  <c r="M49" i="2" s="1"/>
  <c r="H25" i="2" l="1"/>
  <c r="H40" i="2"/>
  <c r="H34" i="2"/>
  <c r="H22" i="2" l="1"/>
  <c r="H21" i="2" l="1"/>
  <c r="H20" i="2" l="1"/>
  <c r="H124" i="2" l="1"/>
  <c r="H121" i="2" l="1"/>
  <c r="H274" i="2"/>
  <c r="H273" i="2" s="1"/>
  <c r="H534" i="2"/>
  <c r="H536" i="2"/>
  <c r="H531" i="2"/>
  <c r="H533" i="2"/>
  <c r="H537" i="2"/>
  <c r="H530" i="2"/>
  <c r="H535" i="2"/>
  <c r="H532" i="2"/>
  <c r="H539" i="2"/>
  <c r="H111" i="2" l="1"/>
  <c r="H14" i="2" l="1"/>
  <c r="H540" i="2" l="1"/>
  <c r="H529" i="2" s="1"/>
  <c r="H516" i="2"/>
  <c r="H522" i="2" l="1"/>
  <c r="H521" i="2"/>
  <c r="H514" i="2"/>
  <c r="H131" i="2"/>
  <c r="H82" i="2"/>
  <c r="H38" i="2"/>
  <c r="H47" i="2"/>
  <c r="H511" i="2" l="1"/>
  <c r="H127" i="2"/>
  <c r="H79" i="2"/>
  <c r="H528" i="2"/>
  <c r="H510" i="2" l="1"/>
  <c r="H74" i="2"/>
  <c r="H126" i="2"/>
  <c r="H15" i="2" l="1"/>
  <c r="H13" i="2" l="1"/>
  <c r="H226" i="2"/>
  <c r="H70" i="2"/>
  <c r="H72" i="2"/>
  <c r="H44" i="2"/>
  <c r="H54" i="2"/>
  <c r="H33" i="2"/>
  <c r="H55" i="2"/>
  <c r="H41" i="2"/>
  <c r="H29" i="2" l="1"/>
  <c r="H66" i="2"/>
  <c r="H36" i="2"/>
  <c r="H35" i="2" s="1"/>
  <c r="H225" i="2"/>
  <c r="H227" i="2"/>
  <c r="H224" i="2" l="1"/>
  <c r="H65" i="2"/>
  <c r="H24" i="2"/>
  <c r="H12" i="2" s="1"/>
  <c r="H144" i="2" l="1"/>
  <c r="E12" i="1"/>
  <c r="H12" i="1" s="1"/>
  <c r="L12" i="1" s="1"/>
  <c r="E13" i="1"/>
  <c r="H13" i="1" s="1"/>
  <c r="E11" i="1" l="1"/>
  <c r="H11" i="1" s="1"/>
  <c r="H470" i="2" l="1"/>
  <c r="H462" i="2" l="1"/>
  <c r="H365" i="2" l="1"/>
  <c r="H125" i="2" l="1"/>
  <c r="H594" i="2" s="1"/>
  <c r="E14" i="1" l="1"/>
  <c r="I474" i="2" l="1"/>
  <c r="I489" i="2"/>
  <c r="I567" i="2"/>
  <c r="I357" i="2"/>
  <c r="I459" i="2"/>
  <c r="I364" i="2"/>
  <c r="I187" i="2"/>
  <c r="I482" i="2"/>
  <c r="I212" i="2"/>
  <c r="I176" i="2"/>
  <c r="I468" i="2"/>
  <c r="I415" i="2"/>
  <c r="I53" i="2"/>
  <c r="I267" i="2"/>
  <c r="I520" i="2"/>
  <c r="I229" i="2"/>
  <c r="I318" i="2"/>
  <c r="I249" i="2"/>
  <c r="I423" i="2"/>
  <c r="I289" i="2"/>
  <c r="I265" i="2"/>
  <c r="I343" i="2"/>
  <c r="I165" i="2"/>
  <c r="I190" i="2"/>
  <c r="I328" i="2"/>
  <c r="I305" i="2"/>
  <c r="I262" i="2"/>
  <c r="I338" i="2"/>
  <c r="I195" i="2"/>
  <c r="I311" i="2"/>
  <c r="I52" i="2"/>
  <c r="I153" i="2"/>
  <c r="I280" i="2"/>
  <c r="I352" i="2"/>
  <c r="I339" i="2"/>
  <c r="I261" i="2"/>
  <c r="I408" i="2"/>
  <c r="I275" i="2"/>
  <c r="I350" i="2"/>
  <c r="I416" i="2"/>
  <c r="I407" i="2"/>
  <c r="I410" i="2"/>
  <c r="I67" i="2"/>
  <c r="I49" i="2"/>
  <c r="I537" i="2"/>
  <c r="I540" i="2"/>
  <c r="I127" i="2"/>
  <c r="I44" i="2"/>
  <c r="I12" i="2"/>
  <c r="I126" i="2"/>
  <c r="I226" i="2"/>
  <c r="I227" i="2"/>
  <c r="I76" i="2"/>
  <c r="I446" i="2"/>
  <c r="I82" i="2"/>
  <c r="I429" i="2"/>
  <c r="I532" i="2"/>
  <c r="I124" i="2"/>
  <c r="I545" i="2"/>
  <c r="I70" i="2"/>
  <c r="I516" i="2"/>
  <c r="I434" i="2"/>
  <c r="I504" i="2"/>
  <c r="I69" i="2"/>
  <c r="I288" i="2"/>
  <c r="I137" i="2"/>
  <c r="I287" i="2"/>
  <c r="I324" i="2"/>
  <c r="I333" i="2"/>
  <c r="I198" i="2"/>
  <c r="I163" i="2"/>
  <c r="I583" i="2"/>
  <c r="I566" i="2"/>
  <c r="I481" i="2"/>
  <c r="I251" i="2"/>
  <c r="I210" i="2"/>
  <c r="I93" i="2"/>
  <c r="I114" i="2"/>
  <c r="I316" i="2"/>
  <c r="I317" i="2"/>
  <c r="I118" i="2"/>
  <c r="I368" i="2"/>
  <c r="I392" i="2"/>
  <c r="I117" i="2"/>
  <c r="I247" i="2"/>
  <c r="I231" i="2"/>
  <c r="I401" i="2"/>
  <c r="I441" i="2"/>
  <c r="I447" i="2"/>
  <c r="I240" i="2"/>
  <c r="I222" i="2"/>
  <c r="I238" i="2"/>
  <c r="I341" i="2"/>
  <c r="I461" i="2"/>
  <c r="I78" i="2"/>
  <c r="I188" i="2"/>
  <c r="I50" i="2"/>
  <c r="I541" i="2"/>
  <c r="I543" i="2"/>
  <c r="I573" i="2"/>
  <c r="I498" i="2"/>
  <c r="I493" i="2"/>
  <c r="I507" i="2"/>
  <c r="I31" i="2"/>
  <c r="I28" i="2"/>
  <c r="I121" i="2"/>
  <c r="I529" i="2"/>
  <c r="I536" i="2"/>
  <c r="I510" i="2"/>
  <c r="I63" i="2"/>
  <c r="I36" i="2"/>
  <c r="I59" i="2"/>
  <c r="I55" i="2"/>
  <c r="I72" i="2"/>
  <c r="I509" i="2"/>
  <c r="I60" i="2"/>
  <c r="I479" i="2"/>
  <c r="I263" i="2"/>
  <c r="I100" i="2"/>
  <c r="I228" i="2"/>
  <c r="I298" i="2"/>
  <c r="I281" i="2"/>
  <c r="I344" i="2"/>
  <c r="I106" i="2"/>
  <c r="I194" i="2"/>
  <c r="I500" i="2"/>
  <c r="I250" i="2"/>
  <c r="I215" i="2"/>
  <c r="I300" i="2"/>
  <c r="I452" i="2"/>
  <c r="I129" i="2"/>
  <c r="I97" i="2"/>
  <c r="I120" i="2"/>
  <c r="I399" i="2"/>
  <c r="I375" i="2"/>
  <c r="I146" i="2"/>
  <c r="I196" i="2"/>
  <c r="I203" i="2"/>
  <c r="I157" i="2"/>
  <c r="I502" i="2"/>
  <c r="I372" i="2"/>
  <c r="I112" i="2"/>
  <c r="I525" i="2"/>
  <c r="I431" i="2"/>
  <c r="I505" i="2"/>
  <c r="I177" i="2"/>
  <c r="I199" i="2"/>
  <c r="I335" i="2"/>
  <c r="I307" i="2"/>
  <c r="I463" i="2"/>
  <c r="I568" i="2"/>
  <c r="I168" i="2"/>
  <c r="I547" i="2"/>
  <c r="I559" i="2"/>
  <c r="I30" i="2"/>
  <c r="I439" i="2"/>
  <c r="I445" i="2"/>
  <c r="I424" i="2"/>
  <c r="I48" i="2"/>
  <c r="I34" i="2"/>
  <c r="I530" i="2"/>
  <c r="I38" i="2"/>
  <c r="I74" i="2"/>
  <c r="I521" i="2"/>
  <c r="I29" i="2"/>
  <c r="I25" i="2"/>
  <c r="I413" i="2"/>
  <c r="I24" i="2"/>
  <c r="I438" i="2"/>
  <c r="I528" i="2"/>
  <c r="I14" i="2"/>
  <c r="I488" i="2"/>
  <c r="I213" i="2"/>
  <c r="I393" i="2"/>
  <c r="I119" i="2"/>
  <c r="I128" i="2"/>
  <c r="I455" i="2"/>
  <c r="I366" i="2"/>
  <c r="I340" i="2"/>
  <c r="I45" i="2"/>
  <c r="I309" i="2"/>
  <c r="I450" i="2"/>
  <c r="I570" i="2"/>
  <c r="I430" i="2"/>
  <c r="I314" i="2"/>
  <c r="I297" i="2"/>
  <c r="I396" i="2"/>
  <c r="I58" i="2"/>
  <c r="I475" i="2"/>
  <c r="I299" i="2"/>
  <c r="I221" i="2"/>
  <c r="H597" i="2"/>
  <c r="H598" i="2" s="1"/>
  <c r="I200" i="2"/>
  <c r="I46" i="2"/>
  <c r="I239" i="2"/>
  <c r="I99" i="2"/>
  <c r="I115" i="2"/>
  <c r="I581" i="2"/>
  <c r="I565" i="2"/>
  <c r="I282" i="2"/>
  <c r="I476" i="2"/>
  <c r="I331" i="2"/>
  <c r="I234" i="2"/>
  <c r="I204" i="2"/>
  <c r="I403" i="2"/>
  <c r="I425" i="2"/>
  <c r="I404" i="2"/>
  <c r="I551" i="2"/>
  <c r="I554" i="2"/>
  <c r="I39" i="2"/>
  <c r="I444" i="2"/>
  <c r="I440" i="2"/>
  <c r="I492" i="2"/>
  <c r="I40" i="2"/>
  <c r="I15" i="2"/>
  <c r="I409" i="2"/>
  <c r="I66" i="2"/>
  <c r="I278" i="2"/>
  <c r="I487" i="2"/>
  <c r="I86" i="2"/>
  <c r="I209" i="2"/>
  <c r="I42" i="2"/>
  <c r="I154" i="2"/>
  <c r="I329" i="2"/>
  <c r="I257" i="2"/>
  <c r="I27" i="2"/>
  <c r="I158" i="2"/>
  <c r="I216" i="2"/>
  <c r="I306" i="2"/>
  <c r="I436" i="2"/>
  <c r="I61" i="2"/>
  <c r="I467" i="2"/>
  <c r="I373" i="2"/>
  <c r="I268" i="2"/>
  <c r="I207" i="2"/>
  <c r="I143" i="2"/>
  <c r="I248" i="2"/>
  <c r="I464" i="2"/>
  <c r="I587" i="2"/>
  <c r="I184" i="2"/>
  <c r="I345" i="2"/>
  <c r="I427" i="2"/>
  <c r="I150" i="2"/>
  <c r="I460" i="2"/>
  <c r="I135" i="2"/>
  <c r="I402" i="2"/>
  <c r="I321" i="2"/>
  <c r="I208" i="2"/>
  <c r="I283" i="2"/>
  <c r="I17" i="2"/>
  <c r="I71" i="2"/>
  <c r="I96" i="2"/>
  <c r="I517" i="2"/>
  <c r="I546" i="2"/>
  <c r="I556" i="2"/>
  <c r="I418" i="2"/>
  <c r="I524" i="2"/>
  <c r="I495" i="2"/>
  <c r="I533" i="2"/>
  <c r="I522" i="2"/>
  <c r="I273" i="2"/>
  <c r="I13" i="2"/>
  <c r="I144" i="2"/>
  <c r="I178" i="2"/>
  <c r="I322" i="2"/>
  <c r="I385" i="2"/>
  <c r="I584" i="2"/>
  <c r="I296" i="2"/>
  <c r="I98" i="2"/>
  <c r="I37" i="2"/>
  <c r="I175" i="2"/>
  <c r="I449" i="2"/>
  <c r="I569" i="2"/>
  <c r="I526" i="2"/>
  <c r="I160" i="2"/>
  <c r="I315" i="2"/>
  <c r="I183" i="2"/>
  <c r="I518" i="2"/>
  <c r="I259" i="2"/>
  <c r="I334" i="2"/>
  <c r="I142" i="2"/>
  <c r="I473" i="2"/>
  <c r="I346" i="2"/>
  <c r="I244" i="2"/>
  <c r="I330" i="2"/>
  <c r="I374" i="2"/>
  <c r="I294" i="2"/>
  <c r="I421" i="2"/>
  <c r="I469" i="2"/>
  <c r="I486" i="2"/>
  <c r="I217" i="2"/>
  <c r="I266" i="2"/>
  <c r="I166" i="2"/>
  <c r="I149" i="2"/>
  <c r="I477" i="2"/>
  <c r="I360" i="2"/>
  <c r="I167" i="2"/>
  <c r="I579" i="2"/>
  <c r="I542" i="2"/>
  <c r="I555" i="2"/>
  <c r="I523" i="2"/>
  <c r="I22" i="2"/>
  <c r="I414" i="2"/>
  <c r="I313" i="2"/>
  <c r="I293" i="2"/>
  <c r="I26" i="2"/>
  <c r="I95" i="2"/>
  <c r="I355" i="2"/>
  <c r="I483" i="2"/>
  <c r="I361" i="2"/>
  <c r="I130" i="2"/>
  <c r="I90" i="2"/>
  <c r="I186" i="2"/>
  <c r="I156" i="2"/>
  <c r="I342" i="2"/>
  <c r="I356" i="2"/>
  <c r="I354" i="2"/>
  <c r="I123" i="2"/>
  <c r="I206" i="2"/>
  <c r="I390" i="2"/>
  <c r="I242" i="2"/>
  <c r="I84" i="2"/>
  <c r="I170" i="2"/>
  <c r="I147" i="2"/>
  <c r="I214" i="2"/>
  <c r="I164" i="2"/>
  <c r="I353" i="2"/>
  <c r="I377" i="2"/>
  <c r="I499" i="2"/>
  <c r="I73" i="2"/>
  <c r="I290" i="2"/>
  <c r="I358" i="2"/>
  <c r="I94" i="2"/>
  <c r="I243" i="2"/>
  <c r="I370" i="2"/>
  <c r="I192" i="2"/>
  <c r="I383" i="2"/>
  <c r="I578" i="2"/>
  <c r="I549" i="2"/>
  <c r="I351" i="2"/>
  <c r="I428" i="2"/>
  <c r="I419" i="2"/>
  <c r="I388" i="2"/>
  <c r="I491" i="2"/>
  <c r="I64" i="2"/>
  <c r="I21" i="2"/>
  <c r="I274" i="2"/>
  <c r="I514" i="2"/>
  <c r="I33" i="2"/>
  <c r="I225" i="2"/>
  <c r="I224" i="2"/>
  <c r="I508" i="2"/>
  <c r="I75" i="2"/>
  <c r="I62" i="2"/>
  <c r="I35" i="2"/>
  <c r="I531" i="2"/>
  <c r="I442" i="2"/>
  <c r="I472" i="2"/>
  <c r="I191" i="2"/>
  <c r="I563" i="2"/>
  <c r="I109" i="2"/>
  <c r="I269" i="2"/>
  <c r="I264" i="2"/>
  <c r="I16" i="2"/>
  <c r="I252" i="2"/>
  <c r="I80" i="2"/>
  <c r="I506" i="2"/>
  <c r="I519" i="2"/>
  <c r="I171" i="2"/>
  <c r="I359" i="2"/>
  <c r="I260" i="2"/>
  <c r="I320" i="2"/>
  <c r="I471" i="2"/>
  <c r="I376" i="2"/>
  <c r="I173" i="2"/>
  <c r="I140" i="2"/>
  <c r="I235" i="2"/>
  <c r="I378" i="2"/>
  <c r="I108" i="2"/>
  <c r="I389" i="2"/>
  <c r="I326" i="2"/>
  <c r="I148" i="2"/>
  <c r="I572" i="2"/>
  <c r="I371" i="2"/>
  <c r="I453" i="2"/>
  <c r="I349" i="2"/>
  <c r="I255" i="2"/>
  <c r="I312" i="2"/>
  <c r="I236" i="2"/>
  <c r="I466" i="2"/>
  <c r="I575" i="2"/>
  <c r="I553" i="2"/>
  <c r="I544" i="2"/>
  <c r="I497" i="2"/>
  <c r="I426" i="2"/>
  <c r="I503" i="2"/>
  <c r="I490" i="2"/>
  <c r="I68" i="2"/>
  <c r="I20" i="2"/>
  <c r="I535" i="2"/>
  <c r="I131" i="2"/>
  <c r="I54" i="2"/>
  <c r="I412" i="2"/>
  <c r="I405" i="2"/>
  <c r="I513" i="2"/>
  <c r="I56" i="2"/>
  <c r="I41" i="2"/>
  <c r="H9" i="2"/>
  <c r="I23" i="2"/>
  <c r="I145" i="2"/>
  <c r="I391" i="2"/>
  <c r="I182" i="2"/>
  <c r="I435" i="2"/>
  <c r="I394" i="2"/>
  <c r="I585" i="2"/>
  <c r="I384" i="2"/>
  <c r="I220" i="2"/>
  <c r="I103" i="2"/>
  <c r="I417" i="2"/>
  <c r="I152" i="2"/>
  <c r="I81" i="2"/>
  <c r="I132" i="2"/>
  <c r="I284" i="2"/>
  <c r="I233" i="2"/>
  <c r="I83" i="2"/>
  <c r="I386" i="2"/>
  <c r="I279" i="2"/>
  <c r="I230" i="2"/>
  <c r="I133" i="2"/>
  <c r="I286" i="2"/>
  <c r="I308" i="2"/>
  <c r="I422" i="2"/>
  <c r="I369" i="2"/>
  <c r="I480" i="2"/>
  <c r="I89" i="2"/>
  <c r="I232" i="2"/>
  <c r="I246" i="2"/>
  <c r="I151" i="2"/>
  <c r="I304" i="2"/>
  <c r="I201" i="2"/>
  <c r="I254" i="2"/>
  <c r="I582" i="2"/>
  <c r="I276" i="2"/>
  <c r="I552" i="2"/>
  <c r="I574" i="2"/>
  <c r="I448" i="2"/>
  <c r="I47" i="2"/>
  <c r="I539" i="2"/>
  <c r="I379" i="2"/>
  <c r="I65" i="2"/>
  <c r="I433" i="2"/>
  <c r="I437" i="2"/>
  <c r="I87" i="2"/>
  <c r="I169" i="2"/>
  <c r="I253" i="2"/>
  <c r="I501" i="2"/>
  <c r="I478" i="2"/>
  <c r="I562" i="2"/>
  <c r="I77" i="2"/>
  <c r="I586" i="2"/>
  <c r="I159" i="2"/>
  <c r="I136" i="2"/>
  <c r="I494" i="2"/>
  <c r="I85" i="2"/>
  <c r="I241" i="2"/>
  <c r="I43" i="2"/>
  <c r="I57" i="2"/>
  <c r="I303" i="2"/>
  <c r="I134" i="2"/>
  <c r="I141" i="2"/>
  <c r="I400" i="2"/>
  <c r="I88" i="2"/>
  <c r="I91" i="2"/>
  <c r="I451" i="2"/>
  <c r="I219" i="2"/>
  <c r="I363" i="2"/>
  <c r="I538" i="2"/>
  <c r="I272" i="2"/>
  <c r="I161" i="2"/>
  <c r="I454" i="2"/>
  <c r="I395" i="2"/>
  <c r="I362" i="2"/>
  <c r="I202" i="2"/>
  <c r="I301" i="2"/>
  <c r="I197" i="2"/>
  <c r="I550" i="2"/>
  <c r="I111" i="2"/>
  <c r="I79" i="2"/>
  <c r="I270" i="2"/>
  <c r="I162" i="2"/>
  <c r="I512" i="2"/>
  <c r="I387" i="2"/>
  <c r="I138" i="2"/>
  <c r="I218" i="2"/>
  <c r="I139" i="2"/>
  <c r="I380" i="2"/>
  <c r="I323" i="2"/>
  <c r="I576" i="2"/>
  <c r="I292" i="2"/>
  <c r="I564" i="2"/>
  <c r="I465" i="2"/>
  <c r="I107" i="2"/>
  <c r="I571" i="2"/>
  <c r="I457" i="2"/>
  <c r="I325" i="2"/>
  <c r="I181" i="2"/>
  <c r="I456" i="2"/>
  <c r="I245" i="2"/>
  <c r="I398" i="2"/>
  <c r="I189" i="2"/>
  <c r="I367" i="2"/>
  <c r="I561" i="2"/>
  <c r="I205" i="2"/>
  <c r="I302" i="2"/>
  <c r="I258" i="2"/>
  <c r="I174" i="2"/>
  <c r="I223" i="2"/>
  <c r="I327" i="2"/>
  <c r="I577" i="2"/>
  <c r="I122" i="2"/>
  <c r="I580" i="2"/>
  <c r="I172" i="2"/>
  <c r="I155" i="2"/>
  <c r="I515" i="2"/>
  <c r="I548" i="2"/>
  <c r="I558" i="2"/>
  <c r="I406" i="2"/>
  <c r="I511" i="2"/>
  <c r="I319" i="2"/>
  <c r="I113" i="2"/>
  <c r="I295" i="2"/>
  <c r="I18" i="2"/>
  <c r="I336" i="2"/>
  <c r="I104" i="2"/>
  <c r="I237" i="2"/>
  <c r="I102" i="2"/>
  <c r="I420" i="2"/>
  <c r="I432" i="2"/>
  <c r="I332" i="2"/>
  <c r="I560" i="2"/>
  <c r="I211" i="2"/>
  <c r="I180" i="2"/>
  <c r="I285" i="2"/>
  <c r="I310" i="2"/>
  <c r="I271" i="2"/>
  <c r="I458" i="2"/>
  <c r="I337" i="2"/>
  <c r="I110" i="2"/>
  <c r="I485" i="2"/>
  <c r="I484" i="2"/>
  <c r="I116" i="2"/>
  <c r="I382" i="2"/>
  <c r="I19" i="2"/>
  <c r="I101" i="2"/>
  <c r="I105" i="2"/>
  <c r="H596" i="2"/>
  <c r="I92" i="2"/>
  <c r="I397" i="2"/>
  <c r="I291" i="2"/>
  <c r="I179" i="2"/>
  <c r="I256" i="2"/>
  <c r="I193" i="2"/>
  <c r="I185" i="2"/>
  <c r="I411" i="2"/>
  <c r="I277" i="2"/>
  <c r="I557" i="2"/>
  <c r="I443" i="2"/>
  <c r="I527" i="2"/>
  <c r="I496" i="2"/>
  <c r="I32" i="2"/>
  <c r="I51" i="2"/>
  <c r="I534" i="2"/>
  <c r="I470" i="2"/>
  <c r="I462" i="2"/>
  <c r="I365" i="2"/>
  <c r="I125" i="2"/>
  <c r="H14" i="1"/>
  <c r="E18" i="1"/>
  <c r="H18" i="1" l="1"/>
  <c r="E21" i="1"/>
  <c r="E20" i="1"/>
  <c r="H20" i="1" s="1"/>
  <c r="E22" i="1" l="1"/>
  <c r="H22" i="1" s="1"/>
  <c r="H21" i="1"/>
  <c r="E19" i="1" l="1"/>
  <c r="H19" i="1" s="1"/>
  <c r="G595" i="2"/>
  <c r="H595" i="2" s="1"/>
  <c r="H599" i="2" s="1"/>
  <c r="H600" i="2" s="1"/>
  <c r="E23" i="1" l="1"/>
  <c r="H23" i="1" s="1"/>
  <c r="E24" i="1" l="1"/>
  <c r="H24" i="1" s="1"/>
</calcChain>
</file>

<file path=xl/sharedStrings.xml><?xml version="1.0" encoding="utf-8"?>
<sst xmlns="http://schemas.openxmlformats.org/spreadsheetml/2006/main" count="3411" uniqueCount="1684">
  <si>
    <t>CONSORCIO PROCECSO CC 
PRESUPUESTO GENERAL DE OBRA
INTERVENCIÓN:  9118. CENTRO ACUÍCOLA Y AGROINDUSTRIAL DE GAIRA 5 - CONSTRUCCIÓN ESCUELA GASTRONOMIA, HOTELERIA Y TURISMO - ETAPA 1</t>
  </si>
  <si>
    <t>SEDE NO</t>
  </si>
  <si>
    <t>VERSION</t>
  </si>
  <si>
    <t>CONTRATO No. 2210015, 2210016, 2210017 Y 2210018-
(ANDINA 1, ANDINA 2, CARIBE y CAUCA - PUTUMAYO)</t>
  </si>
  <si>
    <t>FECHA</t>
  </si>
  <si>
    <t>ITEM</t>
  </si>
  <si>
    <t>CAPITULO</t>
  </si>
  <si>
    <t>V. TOTAL</t>
  </si>
  <si>
    <t>Acero</t>
  </si>
  <si>
    <t>Concreto</t>
  </si>
  <si>
    <t>Eléctrico</t>
  </si>
  <si>
    <t>TOTAL DE COSTO DIRECTO</t>
  </si>
  <si>
    <t>ADMINISTRACIÓN</t>
  </si>
  <si>
    <t>IMPREVISTOS</t>
  </si>
  <si>
    <t>UTILIDADES</t>
  </si>
  <si>
    <t>IVA SOBRE UTILIDAD</t>
  </si>
  <si>
    <t>TOTAL DE COSTO INDIRECTO</t>
  </si>
  <si>
    <t>TOTAL COSTO CONSTRUCCIÓN</t>
  </si>
  <si>
    <t>CONSORCIO PROCECSO CC
PRESUPUESTO GENERAL DE OBRA
INTERVENCIÓN:  9118. CENTRO ACUÍCOLA Y AGROINDUSTRIAL DE GAIRA 5 - CONSTRUCCIÓN ESCUELA GASTRONOMIA, HOTELERIA Y TURISMO - ETAPA 1</t>
  </si>
  <si>
    <t xml:space="preserve">VERSION </t>
  </si>
  <si>
    <t>2210015, 2210016, 2210017 Y 2210018-
(ANDINA 1, ANDINA 2, CARIBE y CAUCA - PUTUMAYO)</t>
  </si>
  <si>
    <t>Área intervención</t>
  </si>
  <si>
    <t>CD-M2</t>
  </si>
  <si>
    <t>UNIDAD</t>
  </si>
  <si>
    <t>CANTIDAD</t>
  </si>
  <si>
    <t>V. UNITARIO</t>
  </si>
  <si>
    <t>INCIDENCIA</t>
  </si>
  <si>
    <t>A</t>
  </si>
  <si>
    <t>SUBESTRUCTURA</t>
  </si>
  <si>
    <t>A0</t>
  </si>
  <si>
    <t>OBRAS PRELIMINARES</t>
  </si>
  <si>
    <t>A010</t>
  </si>
  <si>
    <t>Localización, trazado y replanteo</t>
  </si>
  <si>
    <t>M2</t>
  </si>
  <si>
    <t>A020</t>
  </si>
  <si>
    <t xml:space="preserve">Limpieza, descapote, retiro sobrantes - Manual </t>
  </si>
  <si>
    <t>A0240</t>
  </si>
  <si>
    <t>Instalación provisional de redes de acueducto y alcantarillado</t>
  </si>
  <si>
    <t>ML</t>
  </si>
  <si>
    <t xml:space="preserve">A0250 </t>
  </si>
  <si>
    <t>Instalación provisional de redes de energia eléctrica</t>
  </si>
  <si>
    <t>A0260</t>
  </si>
  <si>
    <t>Instalación provisional de redes de telefonia y datos</t>
  </si>
  <si>
    <t>A0290</t>
  </si>
  <si>
    <t>Cerramiento en polisombra</t>
  </si>
  <si>
    <t>A20</t>
  </si>
  <si>
    <t>MOVIMIENTO DE TIERRAS</t>
  </si>
  <si>
    <t>A2010</t>
  </si>
  <si>
    <t>EXCAVACION MECANICA</t>
  </si>
  <si>
    <t>A201010</t>
  </si>
  <si>
    <t>Excavación mecánica en material comun incluye transporte</t>
  </si>
  <si>
    <t>M3</t>
  </si>
  <si>
    <t>A201020</t>
  </si>
  <si>
    <t>Relleno en recebo comun Compactado (Terraza Bloques Ref APU D2016040)</t>
  </si>
  <si>
    <t>A30</t>
  </si>
  <si>
    <t>CIMENTACIÓN</t>
  </si>
  <si>
    <t>A3010</t>
  </si>
  <si>
    <t>RELLENOS Y EXCAVACIONES</t>
  </si>
  <si>
    <t>A301010</t>
  </si>
  <si>
    <t>Excavación manual en material común</t>
  </si>
  <si>
    <t>A301020</t>
  </si>
  <si>
    <t>Mejoramiento del terreno con material Sub base granular tipo SBG-1</t>
  </si>
  <si>
    <t>A301030</t>
  </si>
  <si>
    <t>Mejoramiento de la base de andenes exteriores</t>
  </si>
  <si>
    <t>A3020</t>
  </si>
  <si>
    <t>ESTRUCTURAS DE CIMENTACIÓN</t>
  </si>
  <si>
    <t>A3020140</t>
  </si>
  <si>
    <t>Concreto De Limpieza De 2000 Psi (Solado) E=0.05m</t>
  </si>
  <si>
    <t>A3020200</t>
  </si>
  <si>
    <t>Junta Constructiva Tipo 1 - Junta de Dilatación</t>
  </si>
  <si>
    <t>A3020210</t>
  </si>
  <si>
    <t>Junta Constructiva Tipo 2- Junta de Construccion en icopor 1cm</t>
  </si>
  <si>
    <t>A3020310</t>
  </si>
  <si>
    <t>Concreto ciclópeo para cimentación (60% concreto 3000PSI y 40% piedra media zonga) incluye acero para fijar en viga de cimentación según plano</t>
  </si>
  <si>
    <t>A3020490</t>
  </si>
  <si>
    <t>Construcción de zapata de cimentación en concreto f'c= 3500PSI según estudio de suelos</t>
  </si>
  <si>
    <t>B</t>
  </si>
  <si>
    <t>ESTRUCTURA</t>
  </si>
  <si>
    <t>B10</t>
  </si>
  <si>
    <t>ESTRUCTURA EN CONCRETO</t>
  </si>
  <si>
    <t>B1030</t>
  </si>
  <si>
    <t>ESCALERA EN CONCRETO 4000 PSI</t>
  </si>
  <si>
    <t>B10380</t>
  </si>
  <si>
    <t>RAMPA EN CONCRETO 3500 PSI</t>
  </si>
  <si>
    <t>B10600</t>
  </si>
  <si>
    <t>Muro en concreto 4000 PSI incluye impermeabilizante</t>
  </si>
  <si>
    <t>B10901</t>
  </si>
  <si>
    <t>Viga de cimentación en 3500 PSI</t>
  </si>
  <si>
    <t>B10902</t>
  </si>
  <si>
    <t>Losa de contrapiso E=10cm en concreto 3500PSI</t>
  </si>
  <si>
    <t>B10902-1</t>
  </si>
  <si>
    <t>Losa de contrapiso E=7cm en concreto 3500PSI</t>
  </si>
  <si>
    <t>B10903</t>
  </si>
  <si>
    <t>Muro en concreto 3.500 PSI incluye impermeabilizante</t>
  </si>
  <si>
    <t>B10904</t>
  </si>
  <si>
    <t>B10905</t>
  </si>
  <si>
    <t>Placa cimentación tanque E=30cm 4000PSI y/o piscina 4000PSI E=20cm</t>
  </si>
  <si>
    <t>B10906</t>
  </si>
  <si>
    <t>Losa tapa de tanque 4000PSI E=20cm</t>
  </si>
  <si>
    <t>B10907</t>
  </si>
  <si>
    <t>Columnas Concreto 3500 PSI</t>
  </si>
  <si>
    <t>B10908</t>
  </si>
  <si>
    <t>Pantalla concreto de 3500PSI a la vista (sin refuerzo)</t>
  </si>
  <si>
    <t>B10909</t>
  </si>
  <si>
    <t>Viga aérea concreto 3500PSI (sin refuerzo)</t>
  </si>
  <si>
    <t>B10910</t>
  </si>
  <si>
    <t>Vigueta aérea concreto 3500PSI (sin refuerzo)</t>
  </si>
  <si>
    <t>B10911</t>
  </si>
  <si>
    <t>Losa maciza de E=10cm</t>
  </si>
  <si>
    <t>B10911-1</t>
  </si>
  <si>
    <t>Losa maciza de E=15cm (DESCANSO ESCALERA)</t>
  </si>
  <si>
    <t>B10912</t>
  </si>
  <si>
    <t>ESCALERA EN CONCRETO 3500 PSI E=15cm</t>
  </si>
  <si>
    <t>B10914</t>
  </si>
  <si>
    <t>Viga Cortasol prefabricado en concreto dimensiones y refuerzo según diseño estructural , 3000PSI</t>
  </si>
  <si>
    <t>B10915</t>
  </si>
  <si>
    <t>Pilar no estructural de fachada prefabricado en concreto dimensiones y refuerzo según diseño estructural , 3000PSI</t>
  </si>
  <si>
    <t>B20</t>
  </si>
  <si>
    <t>ESTRUCTURA METÁLICA</t>
  </si>
  <si>
    <t>B2013010</t>
  </si>
  <si>
    <t>ANCLAJES PILARES NO ESTRUCTURALES (CORTASOLES)</t>
  </si>
  <si>
    <t>UN</t>
  </si>
  <si>
    <t>B2013020</t>
  </si>
  <si>
    <t>ANCLAJES 4 AGUJEROS CON CERCHAS METALICAS  Y PERNOS PARA CUBIERTAS</t>
  </si>
  <si>
    <t>B20620</t>
  </si>
  <si>
    <t>Cercha metálica tubular 200x100x3mm</t>
  </si>
  <si>
    <t>KG</t>
  </si>
  <si>
    <t>B20660</t>
  </si>
  <si>
    <t>Correas metálicas PHR C 160x60x3mm (Según diseño estructural)</t>
  </si>
  <si>
    <t>B20370</t>
  </si>
  <si>
    <t>Tirante 1-1/2" X 1-1/2" X 1/8"</t>
  </si>
  <si>
    <t>B30</t>
  </si>
  <si>
    <t xml:space="preserve">ACERO DE REFUERZO </t>
  </si>
  <si>
    <t>B3010</t>
  </si>
  <si>
    <t>Suministro, figuración e instalación de acero de refuerzo 60000 PSI</t>
  </si>
  <si>
    <t>B3020</t>
  </si>
  <si>
    <t>Suministro, figuración e instalación de malla electrosoldada 60000 PSI</t>
  </si>
  <si>
    <t>C</t>
  </si>
  <si>
    <t>CONSTRUCCION INTERIOR</t>
  </si>
  <si>
    <t>C10</t>
  </si>
  <si>
    <t>MAMPOSTERÍA</t>
  </si>
  <si>
    <t>C101030</t>
  </si>
  <si>
    <t>Construcción De Anclajes De 3/8" A 5/8" (Incluye Epóxico Euco 455 Gel O Similar)</t>
  </si>
  <si>
    <t>UND</t>
  </si>
  <si>
    <t>C101051</t>
  </si>
  <si>
    <t xml:space="preserve">Mamposteria en bloque de concreto 12x19x39 </t>
  </si>
  <si>
    <t>C10105110</t>
  </si>
  <si>
    <t>Mamposteria en bloque de concreto 12x19x39 acabado liso</t>
  </si>
  <si>
    <t>C1010170</t>
  </si>
  <si>
    <t xml:space="preserve">Bordillo en concreto de 0.25x0.11 m con acabado a la vista en cubierta </t>
  </si>
  <si>
    <t>C1010310</t>
  </si>
  <si>
    <t>Muro en panel tipo sandwich liso o acanalado ensamblado en fabrica y conformado por: Capa interior de 30kg/m3 y celdas cerradas al 90% o mayor, y capas exteriores en acero galvanizado cal. 24, prepintado por las dos caras con pintura poliéster al horno fijados.</t>
  </si>
  <si>
    <t>C1010320</t>
  </si>
  <si>
    <t>Bordillo en concreto de 12x20 cm, acabado a la vista.</t>
  </si>
  <si>
    <t>C2010160</t>
  </si>
  <si>
    <t>Muro en concreto fundido en situ, 2500 psi  según planos</t>
  </si>
  <si>
    <t>C30</t>
  </si>
  <si>
    <t xml:space="preserve">CUBIERTA </t>
  </si>
  <si>
    <t>C3010</t>
  </si>
  <si>
    <t>IMPERMEABILIZACIÓN</t>
  </si>
  <si>
    <t>C301010</t>
  </si>
  <si>
    <t>Impermeabilización de placas con membrana de poliurea pura tipo sikalastic 841 ST</t>
  </si>
  <si>
    <t>C301070</t>
  </si>
  <si>
    <t>Mortero de nivelación de cubierta Sika o similar</t>
  </si>
  <si>
    <t>C3010130</t>
  </si>
  <si>
    <t>Gravilla  de drenaje para cárcamo y cubiertas en placa maciza de concreto, diametro max. 1"</t>
  </si>
  <si>
    <t>C3030</t>
  </si>
  <si>
    <t>CUBIERTA EN TEJA</t>
  </si>
  <si>
    <t>C3030100</t>
  </si>
  <si>
    <t>Lucarna De Vidrio Templado 10 mm + soportes metálicos</t>
  </si>
  <si>
    <t>C3030460</t>
  </si>
  <si>
    <t>Suministro e instalación de gárgola prefabricada en concreto con gotero. Dimensiones: 9 x 15 x 27 cm. Ref: G2715 Granicom o similar</t>
  </si>
  <si>
    <t>C3030540</t>
  </si>
  <si>
    <t>Cubierta en teja tipo sandwich e=50 mm ref. glamet/techmet de metecno o similar, cara externa color gris RAL 9006 y cara interna color gris RAL 9006, inyectado con poliuretano (pur) expandido de alta densidad (38 kg/m3)cero galvanizado prepintado, aluminio, aluzinc, y/o acero inoxidable. Incluye, tornillos, remates,  en espesores y prolongaciones adecuados, fijadores, sellantes y demás accesorios para su correcta instalción.</t>
  </si>
  <si>
    <t>C3030610</t>
  </si>
  <si>
    <t>Flanche en lámina CR galvanizada cal. 26, pintura anticorrosiva y pintura tipo esmalte color gris RAL 9006. Longitud de desarrollo 0,76mts.</t>
  </si>
  <si>
    <t>C40</t>
  </si>
  <si>
    <t>CARPINTERÍA</t>
  </si>
  <si>
    <t>C4010</t>
  </si>
  <si>
    <t>CARPINTERÍA METÁLICA</t>
  </si>
  <si>
    <t>C4010680</t>
  </si>
  <si>
    <t>Puertas de baño en acero: Puerta para baño sin parales a piso, en acero inoxidable por ambas caras calibre 22, aleación 304,acabado satinado</t>
  </si>
  <si>
    <t>C40101800</t>
  </si>
  <si>
    <t>Ventana proyectante perfilería aluminio anodizado negro tipo alumina serie 40 o similar + vidrio laminado 3+3, incluye paneles fijos, dimensiones según detalle especifico</t>
  </si>
  <si>
    <t>C40101820</t>
  </si>
  <si>
    <t>Ventana fija perfilería aluminio anodizado negro tipo alumina serie 40 o similar + vidrio laminado 3+3, dimensiones según detalle especifico</t>
  </si>
  <si>
    <t>C40101850</t>
  </si>
  <si>
    <t>Persiana en perfilería de aluminio anodizado negro tipo alumina serie 3839 o similar, dimensiones según detalle especifico</t>
  </si>
  <si>
    <t>C40101860</t>
  </si>
  <si>
    <t>División piso-techo perfilería en aluminio, incluye puerta batiente herrajes piso techo, paneles en vidrio templado 10mmm, dimensiones según detalle especifico</t>
  </si>
  <si>
    <t>C40101870</t>
  </si>
  <si>
    <t>Puerta Ventana en lamina cold rolled cal 18, E= 4cm, con paneles internos de vidrio laminado 3+3 + pisa vidrio, incluye marco en lamina cal 18, acabado pintura electrostática color negro</t>
  </si>
  <si>
    <t>C40101880</t>
  </si>
  <si>
    <t>Puerta entamborada en lamina de acero cold rolled cal 18, incluye marco y persiana inferior en lamina cal 18, acabado pintura electrostática color negro, dimensiones según detalle especifico</t>
  </si>
  <si>
    <t>C40101890</t>
  </si>
  <si>
    <t>Puerta persiana en lamina de acero cold rolled cal 18 E=4cm, Marco en perfiles de acero cal 18, acabado pintura electrostática color negro, dimensiones según detalle especifico</t>
  </si>
  <si>
    <t>C40101910</t>
  </si>
  <si>
    <t>Puerta en lamina cold rolled cal 18, E= 4cm, con paneles internos de vidrio laminado 3+3 + pisavidrio, incluye marco en lamina cal 18, acabado pintura electrostática color negro</t>
  </si>
  <si>
    <t>C40101930</t>
  </si>
  <si>
    <t>Pasamanos en perfil tubular de 2"x1" de acero A36 cal 18. acabado pintura epoxipoliamina color negro</t>
  </si>
  <si>
    <t>C40102060</t>
  </si>
  <si>
    <t>Puerta para cuarto frío entamborada en lamina de acero galvanizado Cal 18 con aislamiento en poliuretano de alta densidad. Con marco y estructura en acero galvanizado.</t>
  </si>
  <si>
    <t>C40102070</t>
  </si>
  <si>
    <t>Puerta Plegable en 4 Hojas, marco y puerta en perfiles de acero estructural ASTM-A500 grado C, tipo colmena o equivalente, acabado pintura electrostática color negro, dimensiones según detalle especifico</t>
  </si>
  <si>
    <t>C40102080</t>
  </si>
  <si>
    <t>Puerta corrediza, marco y puerta en perfiles de acero estructural ASTM-A500 grado C, tipo colmena o equivalente, acabado pintura electrostática color negro, dimensiones según detalle especifico</t>
  </si>
  <si>
    <t>C40102090</t>
  </si>
  <si>
    <t>Puerta Batiente, marco y puerta en perfiles de acero estructural ASTM-A500 grado C, tipo colmena o equivalente, acabado pintura electrostática color negro, dimensiones según detalle especifico</t>
  </si>
  <si>
    <t>C50</t>
  </si>
  <si>
    <t>PAÑETES Y ENCHAPES</t>
  </si>
  <si>
    <t>C5020</t>
  </si>
  <si>
    <t>PAÑETE IMPERMEABILIZADO</t>
  </si>
  <si>
    <t>C501010</t>
  </si>
  <si>
    <t>Pañetes lisos para muros 1:4 e=0.02m incluye su aplicación en filos, carteras y dilataciones</t>
  </si>
  <si>
    <t>C502020</t>
  </si>
  <si>
    <t>Pañete liso impermeabilizado 1:4 e=0.02m incluye su aplicación en filos, carteras y dilataciones</t>
  </si>
  <si>
    <t>C5030</t>
  </si>
  <si>
    <t>ENCHAPE</t>
  </si>
  <si>
    <t>C5030120</t>
  </si>
  <si>
    <t xml:space="preserve">Enchape de muro en baldosa cerámica de 25 x 35cm color blanco corona o similar. </t>
  </si>
  <si>
    <t>C5030130</t>
  </si>
  <si>
    <t>Mesón en concreto con acabado en granito fundido y pulido. Incluye salpicadero 10cm. Ancho mesón 60cm</t>
  </si>
  <si>
    <t>C60</t>
  </si>
  <si>
    <t>PINTURA Y ESTUCO</t>
  </si>
  <si>
    <t>C6020</t>
  </si>
  <si>
    <t>PINTURA</t>
  </si>
  <si>
    <t>C602010</t>
  </si>
  <si>
    <t>Pintura acrílica superlavable  hidrofugada, tipo koraza o similar, sobre cualquier superficie, tres manos</t>
  </si>
  <si>
    <t>C602020</t>
  </si>
  <si>
    <t>Pintura interior vinilo tipo 1 - 3 manos</t>
  </si>
  <si>
    <t>C70</t>
  </si>
  <si>
    <t>PISOS</t>
  </si>
  <si>
    <t>C7010</t>
  </si>
  <si>
    <t>BASES Y AFINADOS</t>
  </si>
  <si>
    <t>C701010</t>
  </si>
  <si>
    <t>Alistados de pisos mortero 1:3 e variable hasta 0.05m</t>
  </si>
  <si>
    <t>C701080</t>
  </si>
  <si>
    <t>Poyo en concreto 14 cm x 8cm</t>
  </si>
  <si>
    <t>C7020</t>
  </si>
  <si>
    <t>ACABADOS PISOS</t>
  </si>
  <si>
    <t>C7020270</t>
  </si>
  <si>
    <t>PIRLAN Y/O CENEFA EN GRANITO FUNDIDO EN SITIO Ø10 CMS, TONO "ALFA TERRAZO TRADICIONAL DORADAL FONDO GRIS O SIMILAR, CON DILATADORES DE ALUMINIO.</t>
  </si>
  <si>
    <t>C7020680</t>
  </si>
  <si>
    <t>Suministro e instalación de acabado de piso en baldosa Perlato Claro Grano 1</t>
  </si>
  <si>
    <t>C7020870</t>
  </si>
  <si>
    <t>Pirlan y/o cenefa en granito fundido en sitio ancho 15 cms, tono " baldosa Perlato Claro Grano 1" de Alfa o similar</t>
  </si>
  <si>
    <t>C7020860</t>
  </si>
  <si>
    <t>Mediacaña en granito fundido en sitio de 10 cms, tono " baldosa Perlato Claro Grano 1" de Alfa o similar</t>
  </si>
  <si>
    <t>C7020880</t>
  </si>
  <si>
    <t>Acabado de piso vaciado en concreto color ocre espesor 5cm endurecido con rocktop</t>
  </si>
  <si>
    <t>C7040</t>
  </si>
  <si>
    <t>CIELO RASO</t>
  </si>
  <si>
    <t>C7040130</t>
  </si>
  <si>
    <t>Suministro e instalación de mediacaña de 10cm en material PVC para cieloraso.</t>
  </si>
  <si>
    <t>C7040120</t>
  </si>
  <si>
    <t xml:space="preserve">Cielo raso descolgado en lamina drywall 1/2" rh </t>
  </si>
  <si>
    <t>C7040190</t>
  </si>
  <si>
    <t xml:space="preserve">Cieloraso descolgado en lamina drywall 1/2" con dilatación lateral de 1 cm. </t>
  </si>
  <si>
    <t>D</t>
  </si>
  <si>
    <t>INSTALACIONES INTERIORES</t>
  </si>
  <si>
    <t>D10</t>
  </si>
  <si>
    <t>APARATOS SANITARIOS Y ACCESORIOS</t>
  </si>
  <si>
    <t>D1010</t>
  </si>
  <si>
    <t>APARATOS SANITARIOS Y DE COCINA</t>
  </si>
  <si>
    <t>D101020</t>
  </si>
  <si>
    <t>Suministro E Instalación Orinal De Colgar, Incluye Grifería Tipo Valvula Entrada Posterior</t>
  </si>
  <si>
    <t>D102020</t>
  </si>
  <si>
    <t>Dispensador De Papel Higiénico En Acero Inoxidable</t>
  </si>
  <si>
    <t>D1010100</t>
  </si>
  <si>
    <t>Sanitario institucional fluxometro ref. baltico ep de corona o equivalente color blanco. incluye griferia antivandalica de push y asiento institucional</t>
  </si>
  <si>
    <t>D1010240</t>
  </si>
  <si>
    <t>Suministro e instalación de sanitario alongado con boton tipo push, color blanco  Ref. sanitario-smart-alongado Corona  o equivalente.</t>
  </si>
  <si>
    <t>D1010250</t>
  </si>
  <si>
    <t>Lavamanos de colgar blanco acuacer ref. O73391001 corona o equivalente</t>
  </si>
  <si>
    <t>D1010260</t>
  </si>
  <si>
    <t>Lavamanos de colgar aquajet para movilidad reducida. Ref. O12911001 corona o equivalente</t>
  </si>
  <si>
    <t>D1010270</t>
  </si>
  <si>
    <t>Lavamanos de sobreponer marsella color blanco agujero central para grifería sencilla de 35mm. Ref. 013011001 corona o similar</t>
  </si>
  <si>
    <t>D1010320</t>
  </si>
  <si>
    <t>Secador de manos con coraza exterior en acero inox. Tipo turbo con sistema sensor para manos libres ref: sku 210806 socoda o equivalente</t>
  </si>
  <si>
    <t>D1010340</t>
  </si>
  <si>
    <t>Suministro e instalación de ducha  de 8" de cuerpo metálico con regadera y manija tipo palanca plastica cromada</t>
  </si>
  <si>
    <t>D1010630</t>
  </si>
  <si>
    <t>Suministro e instalación de rejilla de red para gas</t>
  </si>
  <si>
    <t>D1020</t>
  </si>
  <si>
    <t>ACCESORIOS</t>
  </si>
  <si>
    <t>D102050</t>
  </si>
  <si>
    <t>Barra Recta Para Discapacitados En Acero Inoxidable</t>
  </si>
  <si>
    <t>D102080</t>
  </si>
  <si>
    <t>Espejo En Cristal Dilatado Sin Marco, Espesor 4mm</t>
  </si>
  <si>
    <t>D102090</t>
  </si>
  <si>
    <t>Espejo En Cristal Dilatado Sin Marco, Espesor 4mm, Instalado Con Ángulo De Inclinación De 10 Grados, Ubicado En Baños Para Discapacitados. Dimensiones 1.0x0,55m</t>
  </si>
  <si>
    <t>D1020220</t>
  </si>
  <si>
    <t>Suministro e instalación portarrollo cromado Ref.YW028 Boccherini o similar</t>
  </si>
  <si>
    <t>D1020250</t>
  </si>
  <si>
    <t>Papelera de acero inox. Con sistema de fijación y capacidad de 12 lts. Ref: 706630001 corona o equivalente</t>
  </si>
  <si>
    <t>D20</t>
  </si>
  <si>
    <t>REDES HIDRÁULICAS, SANITARIAS Y GAS</t>
  </si>
  <si>
    <t>D2040</t>
  </si>
  <si>
    <t>DISTRIBUCIÓN INTERIOR DE AGUA FRIA PRESIÓN</t>
  </si>
  <si>
    <t>D204020</t>
  </si>
  <si>
    <t>TUBERIA PVC-P RDE-13,5 DIAMETRO 1"</t>
  </si>
  <si>
    <t>D204030</t>
  </si>
  <si>
    <t>TUBERIA PVC-P RDE-21 DIAMETRO 1½"</t>
  </si>
  <si>
    <t>D204040</t>
  </si>
  <si>
    <t>TUBERIA PVC-P RDE-21 DIAMETRO 1¼"</t>
  </si>
  <si>
    <t>D204050</t>
  </si>
  <si>
    <t>TUBERIA PVC-P RDE-9  DIAMETRO ½"</t>
  </si>
  <si>
    <t>D204060</t>
  </si>
  <si>
    <t>TUBERIA PVC-P RDE-11  DIAMETRO ¾"</t>
  </si>
  <si>
    <t>D2040140</t>
  </si>
  <si>
    <t>ACCESORIO PVC-P DIAMETRO ½"</t>
  </si>
  <si>
    <t>D2040150</t>
  </si>
  <si>
    <t>ACCESORIO PVC-P DIAMETRO ¾"</t>
  </si>
  <si>
    <t>D2040160</t>
  </si>
  <si>
    <t>ACCESORIO PVC-P DIAMETRO 1"</t>
  </si>
  <si>
    <t>D2040170</t>
  </si>
  <si>
    <t>VALVULAS DE CORTE  ½"</t>
  </si>
  <si>
    <t>D2040200</t>
  </si>
  <si>
    <t>VALVULAS DE CORTE  3/4"</t>
  </si>
  <si>
    <t>D2040210</t>
  </si>
  <si>
    <t>VALVULAS DE CORTE  1"</t>
  </si>
  <si>
    <t>D2040220</t>
  </si>
  <si>
    <t>VALVULAS DE CORTE  1½"</t>
  </si>
  <si>
    <t>D2040230</t>
  </si>
  <si>
    <t>VALVULAS DE CORTE  1¼"</t>
  </si>
  <si>
    <t>D2040240</t>
  </si>
  <si>
    <t>TUBERIA PVC-P RDE-21 DIAMETRO 2"</t>
  </si>
  <si>
    <t>D2040250</t>
  </si>
  <si>
    <t>TUBERIA PVC-P RDE-21 DIAMETRO 2½"</t>
  </si>
  <si>
    <t>D2040260</t>
  </si>
  <si>
    <t>TUBERIA PVC-P RDE-21 DIAMETRO 3"</t>
  </si>
  <si>
    <t>D2040270</t>
  </si>
  <si>
    <t>ACCESORIO PVC-P DIAMETRO 2"</t>
  </si>
  <si>
    <t>D2040280</t>
  </si>
  <si>
    <t>ACCESORIO PVC-P DIAMETRO 2½"</t>
  </si>
  <si>
    <t>D2040290</t>
  </si>
  <si>
    <t>ACCESORIO PVC-P DIAMETRO 3"</t>
  </si>
  <si>
    <t>D2040500</t>
  </si>
  <si>
    <t>ACCESORIO PVC-P DIAMETRO 1¼"</t>
  </si>
  <si>
    <t>D2040590</t>
  </si>
  <si>
    <t>ACCESORIO PVC-P DIAMETRO 1½"</t>
  </si>
  <si>
    <t>D2040610</t>
  </si>
  <si>
    <t>SOPORTES Y ABRAZADERAS  ½" - ¾"</t>
  </si>
  <si>
    <t>D2040620</t>
  </si>
  <si>
    <t>SOPORTES Y ABRAZADERAS 1" - 1½"</t>
  </si>
  <si>
    <t>D2040630</t>
  </si>
  <si>
    <t>SOPORTES Y ABRAZADERAS 2"- 3"</t>
  </si>
  <si>
    <t>D2060</t>
  </si>
  <si>
    <t>DISTRIBUCIÓN INTERIOR AGUA CRUDA</t>
  </si>
  <si>
    <t>D2060250</t>
  </si>
  <si>
    <t>TUBERIA CPVC-P DIAMETRO ½"</t>
  </si>
  <si>
    <t>D2060260</t>
  </si>
  <si>
    <t>TUBERIA CPVC-P DIAMETRO ¾"</t>
  </si>
  <si>
    <t>D2060270</t>
  </si>
  <si>
    <t>TUBERIA CPVC-P DIAMETRO 1"</t>
  </si>
  <si>
    <t>D2060280</t>
  </si>
  <si>
    <t>TUBERIA CPVC - SCH80 DIAMETRO 1½"</t>
  </si>
  <si>
    <t>D2060290</t>
  </si>
  <si>
    <t>TUBERIA CPVC - SCH80 DIAMETRO 2"</t>
  </si>
  <si>
    <t>D2070</t>
  </si>
  <si>
    <t>PUNTOS HIDRAULICOS AGUA FRIA</t>
  </si>
  <si>
    <t>D207010</t>
  </si>
  <si>
    <t>PUNTO A.F. SANITARIO  DE TANQUE ½"</t>
  </si>
  <si>
    <t>D207020</t>
  </si>
  <si>
    <t>PUNTO A.F. ORINAL ½"</t>
  </si>
  <si>
    <t>D207030</t>
  </si>
  <si>
    <t>PUNTO A.F. LAVAMANOS ½"</t>
  </si>
  <si>
    <t>D207040</t>
  </si>
  <si>
    <t>PUNTO A.F. LAVAPLATOS ½"</t>
  </si>
  <si>
    <t>D207050</t>
  </si>
  <si>
    <t>PUNTO A.F. DUCHA ½"</t>
  </si>
  <si>
    <t>D207060</t>
  </si>
  <si>
    <t>PUNTO A.F. LLAVE MANGUERA 1/2"</t>
  </si>
  <si>
    <t>D2070100</t>
  </si>
  <si>
    <t>PUNTO A.F. POCETA ½"</t>
  </si>
  <si>
    <t>D2070120</t>
  </si>
  <si>
    <t>PUNTO A.F. SANITARIO  DE FLUXÓMETRO 1 1/4"</t>
  </si>
  <si>
    <t>D20100</t>
  </si>
  <si>
    <t>SALIDAS SANITARIAS</t>
  </si>
  <si>
    <t>D2010010</t>
  </si>
  <si>
    <t>PUNTO SANITARIO TANQUE 4"</t>
  </si>
  <si>
    <t>D2010050</t>
  </si>
  <si>
    <t>PUNTO SANITARIO LAVAMANOS 2"</t>
  </si>
  <si>
    <t>D2010090</t>
  </si>
  <si>
    <t>PUNTO SANITARIO SIFON DE PISO 3"</t>
  </si>
  <si>
    <t>D20100110</t>
  </si>
  <si>
    <t>PUNTO SANITARIO SIFON DE PISO 2"</t>
  </si>
  <si>
    <t>D20100140</t>
  </si>
  <si>
    <t>PUNTO SANITARIO FLUXÓMETRO 4"</t>
  </si>
  <si>
    <t>D20100150</t>
  </si>
  <si>
    <t>PUNTO SANITARIO DUCHA 2"</t>
  </si>
  <si>
    <t>D20100180</t>
  </si>
  <si>
    <t>PUNTO SANITARIO ORINAL 2"</t>
  </si>
  <si>
    <t>D20100190</t>
  </si>
  <si>
    <t>PUNTO SANITARIO LAVAPLATOS 2"</t>
  </si>
  <si>
    <t>D20110</t>
  </si>
  <si>
    <t>RED GENERAL DE DESAGUES AGUAS RESIDUALES</t>
  </si>
  <si>
    <t>D2011010</t>
  </si>
  <si>
    <t>TUBERÍA PVC-S DIÁMETRO 2"</t>
  </si>
  <si>
    <t>D2011020</t>
  </si>
  <si>
    <t>TUBERÍA PVC-S DIÁMETRO 4"</t>
  </si>
  <si>
    <t>D2011030</t>
  </si>
  <si>
    <t>ACCESORIOS PVC-S DIÁMETRO 2" - AGUAS RESIDUALES</t>
  </si>
  <si>
    <t>D2011040</t>
  </si>
  <si>
    <t>ACCESORIOS PVC-S DIÁMETRO 4" - AGUAS RESIDUALES</t>
  </si>
  <si>
    <t>D2011050</t>
  </si>
  <si>
    <t>TUBERÍA PVC-L DIÁMETRO 2"</t>
  </si>
  <si>
    <t>D2011060</t>
  </si>
  <si>
    <t>ABRAZADERA 2"- 3" - AGUAS RESIDUALES</t>
  </si>
  <si>
    <t>D2011070</t>
  </si>
  <si>
    <t>TUBERÍA PVC-S DIÁMETRO 3" - AGUAS RESIDUALES</t>
  </si>
  <si>
    <t>D2011080</t>
  </si>
  <si>
    <t>SOPORTES COLGANTES 2"- 3" - AGUAS RESIDUALES</t>
  </si>
  <si>
    <t>D20110100</t>
  </si>
  <si>
    <t>ACCESORIOS PVC-S DIÁMETRO 3" - AGUAS RESIDUALES</t>
  </si>
  <si>
    <t>D20110130</t>
  </si>
  <si>
    <t>TUBERÍA PVC-L DIÁMETRO 4"</t>
  </si>
  <si>
    <t>D20110170</t>
  </si>
  <si>
    <t>ABRAZADERA 4"- 6"</t>
  </si>
  <si>
    <t>D20110210</t>
  </si>
  <si>
    <t>TUBERÍA PVC-S DIÁMETRO 6"</t>
  </si>
  <si>
    <t>D20110220</t>
  </si>
  <si>
    <t>TUBERÍA PVC-S DIÁMETRO 8"</t>
  </si>
  <si>
    <t>D20110230</t>
  </si>
  <si>
    <t>TUBERÍA PVC-L DIÁMETRO 3"</t>
  </si>
  <si>
    <t>D20120</t>
  </si>
  <si>
    <t>RED GENERAL DESAGÜES AGUAS LLUVIAS</t>
  </si>
  <si>
    <t>D2012060</t>
  </si>
  <si>
    <t>ACCESORIOS PVC-S DIÁMETRO 4"</t>
  </si>
  <si>
    <t>D2012070</t>
  </si>
  <si>
    <t>ACCESORIOS PVC-S DIÁMETRO 6"</t>
  </si>
  <si>
    <t>D2012080</t>
  </si>
  <si>
    <t>ACCESORIOS PVC-S DIÁMETRO 8"</t>
  </si>
  <si>
    <t>D2012090</t>
  </si>
  <si>
    <t>ACCESORIOS PVC-S DIÁMETRO 10"</t>
  </si>
  <si>
    <t>D20120420</t>
  </si>
  <si>
    <t>TUBERÍA PVC-ALCANTARILLADO DIÁMETRO 4"</t>
  </si>
  <si>
    <t>D20120430</t>
  </si>
  <si>
    <t>TUBERÍA PVC-ALCANTARILLADO DIÁMETRO 6"</t>
  </si>
  <si>
    <t>D20120440</t>
  </si>
  <si>
    <t>D20120450</t>
  </si>
  <si>
    <t>SOPORTES COLGANTES 2"- 3"</t>
  </si>
  <si>
    <t>D20120460</t>
  </si>
  <si>
    <t>TUBERÍA PVC-S DIÁMETRO 14"</t>
  </si>
  <si>
    <t>D20120470</t>
  </si>
  <si>
    <t>TUBERÍA PVC-S DIÁMETRO 18"</t>
  </si>
  <si>
    <t>D20120480</t>
  </si>
  <si>
    <t>TUBERÍA PVC-S DIÁMETRO 20"</t>
  </si>
  <si>
    <t>D20120490</t>
  </si>
  <si>
    <t>TUBERÍA PVC-S DIÁMETRO 10"</t>
  </si>
  <si>
    <t>D20120550</t>
  </si>
  <si>
    <t>SUMINISTRO E INSTALACION DE ABRAZADERAS 4"-6"</t>
  </si>
  <si>
    <t>D20120570</t>
  </si>
  <si>
    <t>SUMINISTRO E INSTALACION DE SOPORTE COLGANTE 4"-6"</t>
  </si>
  <si>
    <t>D20160</t>
  </si>
  <si>
    <t>CONSTRUCCIONES EN MAMPOSTERIA Y CONCRETO</t>
  </si>
  <si>
    <t>D2016000</t>
  </si>
  <si>
    <t>CAJA DE INSPECCIÓN 1.00mx1.00x1.30m</t>
  </si>
  <si>
    <t>D2016010</t>
  </si>
  <si>
    <t>CAJA DE INSPECCIÓN 0.60mx0.60m (0.80 hpro )</t>
  </si>
  <si>
    <t>D2016020</t>
  </si>
  <si>
    <t>CAJA DE INSPECCIÓN 0.80mx0.80m Altura promedio 1.2 m</t>
  </si>
  <si>
    <t>D2016030</t>
  </si>
  <si>
    <t xml:space="preserve">EXCAVACIONES A MANO PROF &lt; 2,0m </t>
  </si>
  <si>
    <t>D2016040</t>
  </si>
  <si>
    <t>RELLENO EN RECEBO COMPACTADO</t>
  </si>
  <si>
    <t>D2016050</t>
  </si>
  <si>
    <t>RETIRO DE MATERIAL SOBRANTE</t>
  </si>
  <si>
    <t>D2016060</t>
  </si>
  <si>
    <t>TRAMPA DE GRASAS TIPO 1 (0.50mx1.50m h=1,20m)</t>
  </si>
  <si>
    <t>GB</t>
  </si>
  <si>
    <t>D2016070</t>
  </si>
  <si>
    <t>CAJA PARA EYECTOR TIPO 1 (1,20mx1,20m h=1,55m)</t>
  </si>
  <si>
    <t>D20160100</t>
  </si>
  <si>
    <t>Caja de sumidero cuadrado en concreto con rejilla. Dimensiones internas 0,40x0,40 h=0,30m</t>
  </si>
  <si>
    <t>D20160110</t>
  </si>
  <si>
    <t>Cárcamo en lámina de acero inoxidable con orificios para drenaje</t>
  </si>
  <si>
    <t>D20160130</t>
  </si>
  <si>
    <t>RELLENO EN MATERIAL DE LA EXCAVACION</t>
  </si>
  <si>
    <t>D20160170</t>
  </si>
  <si>
    <t>POZO DE INSPECCIÓN DIAMETRO INTERNO 1.20m Altura promedio 2.0 m</t>
  </si>
  <si>
    <t>D20160180</t>
  </si>
  <si>
    <t>ALCANTARILLA DE ENTREGA 20" (Cabezal de Aletas)</t>
  </si>
  <si>
    <t>D20160240</t>
  </si>
  <si>
    <t>RELLENO GRAVILLA PARA TUBERIA AGUAS LLUVIAS Y RESIDUALES</t>
  </si>
  <si>
    <t>D20180</t>
  </si>
  <si>
    <t>RED DE GAS BAJA PRESIÓN</t>
  </si>
  <si>
    <t>D20180100</t>
  </si>
  <si>
    <t>PUNTO GAS 1 1/4"</t>
  </si>
  <si>
    <t>D20180130</t>
  </si>
  <si>
    <t>PUNTO GAS 3/4"</t>
  </si>
  <si>
    <t>D20180140</t>
  </si>
  <si>
    <t>TUBERIA AG DIAMETRO 1"</t>
  </si>
  <si>
    <t>D20180160</t>
  </si>
  <si>
    <t>TUBERIA AG DIAMETRO 1 1/2"</t>
  </si>
  <si>
    <t>D20180170</t>
  </si>
  <si>
    <t>TUBERIA AG DIAMETRO 2"</t>
  </si>
  <si>
    <t>D20180180</t>
  </si>
  <si>
    <t>ACCESORIO AG DIAMETRO 1 1/2"</t>
  </si>
  <si>
    <t>D20180190</t>
  </si>
  <si>
    <t>ACCESORIO AG DIAMETRO 2"</t>
  </si>
  <si>
    <t>D20180200</t>
  </si>
  <si>
    <t>ACCESORIO AG DIAMETRO 3"</t>
  </si>
  <si>
    <t>D20180210</t>
  </si>
  <si>
    <t>ACCESORIO PARA PE (Polietileno) DIAMETRO 1/2"</t>
  </si>
  <si>
    <t>D20180220</t>
  </si>
  <si>
    <t>TUBERIA PE (Polietileno) DIAMETRO 1/2"</t>
  </si>
  <si>
    <t>D20180230</t>
  </si>
  <si>
    <t>TUBERIA AG DIAMETRO 1/2"</t>
  </si>
  <si>
    <t>D20180240</t>
  </si>
  <si>
    <t>TUBERIA AG DIAMETRO ¾"</t>
  </si>
  <si>
    <t>D20180250</t>
  </si>
  <si>
    <t>TUBERIA AG DIAMETRO 1¼"</t>
  </si>
  <si>
    <t>D20180260</t>
  </si>
  <si>
    <t>ACCESORIO AG DIAMETRO 1/2"</t>
  </si>
  <si>
    <t>D20180270</t>
  </si>
  <si>
    <t>ACCESORIO AG DIAMETRO ¾"</t>
  </si>
  <si>
    <t>D20180280</t>
  </si>
  <si>
    <t>ACCESORIO AG DIAMETRO 1¼"</t>
  </si>
  <si>
    <t>D20180290</t>
  </si>
  <si>
    <t>D20180300</t>
  </si>
  <si>
    <t>D20180310</t>
  </si>
  <si>
    <t>VALVULAS DE CORTE  1/2" - GAS</t>
  </si>
  <si>
    <t>D20180320</t>
  </si>
  <si>
    <t>VALVULAS DE CORTE  ¾" - GAS</t>
  </si>
  <si>
    <t>D20180340</t>
  </si>
  <si>
    <t>SUMINISTRO E INSTALACIÓN DE MEDIDOR GAS NATURAL</t>
  </si>
  <si>
    <t>D20180350</t>
  </si>
  <si>
    <t>TUBERIA PE DIAMETRO 1"</t>
  </si>
  <si>
    <t>D20180360</t>
  </si>
  <si>
    <t>TUBERIA PE DIAMETRO 1 1/4"</t>
  </si>
  <si>
    <t>D20180370</t>
  </si>
  <si>
    <t>TUBERIA PE DIAMETRO 2"</t>
  </si>
  <si>
    <t>D20180380</t>
  </si>
  <si>
    <t>TUBERIA PE DIAMETRO 3"</t>
  </si>
  <si>
    <t>D20180390</t>
  </si>
  <si>
    <t>ACCESORIO PE DIAMETRO ¾"</t>
  </si>
  <si>
    <t>D20180400</t>
  </si>
  <si>
    <t>ACCESORIO PE DIAMETRO 1"</t>
  </si>
  <si>
    <t>D20180410</t>
  </si>
  <si>
    <t>ACCESORIO PE DIAMETRO 1 1/4"</t>
  </si>
  <si>
    <t>D20180430</t>
  </si>
  <si>
    <t>ACCESORIO PE DIAMETRO 2"</t>
  </si>
  <si>
    <t>D20180440</t>
  </si>
  <si>
    <t>ACCESORIO PE DIAMETRO 3"</t>
  </si>
  <si>
    <t>D20180450</t>
  </si>
  <si>
    <t>TUBERIA PE DIAMETRO 3/4"</t>
  </si>
  <si>
    <t>D20180460</t>
  </si>
  <si>
    <t>SUMINISTRO E INSTALACIÓN DE ACCESORIO AG DIÁMETRO 1"</t>
  </si>
  <si>
    <t>D20180600</t>
  </si>
  <si>
    <t>SUMINISTRO E INSTALACIÓN DE REGULADOR DE GAS NATURAL</t>
  </si>
  <si>
    <t>D2021</t>
  </si>
  <si>
    <t>RED DE AGUAS LLUVIAS</t>
  </si>
  <si>
    <t>D20230</t>
  </si>
  <si>
    <t>TUBERÍA PVC-S DIÁMETRO 3"</t>
  </si>
  <si>
    <t>D20240</t>
  </si>
  <si>
    <t>ACCESORIOS PVC-S DIÁMETRO 3"</t>
  </si>
  <si>
    <t>D20250</t>
  </si>
  <si>
    <t>Rejilla metálica tipo cúpula de 4x3”</t>
  </si>
  <si>
    <t>D20260</t>
  </si>
  <si>
    <t>ABRAZADERA 2"- 3"</t>
  </si>
  <si>
    <t>D20290</t>
  </si>
  <si>
    <t>Suministro e instalación de Cañuela prefabricada en concreto. Dimensiones 23x10cm</t>
  </si>
  <si>
    <t>D20300</t>
  </si>
  <si>
    <t>PUNTO DRENAJE SIFÓN DE PISO 3"</t>
  </si>
  <si>
    <t>D30</t>
  </si>
  <si>
    <t>VENTILACIÓN MECÁNICA</t>
  </si>
  <si>
    <t>D30152</t>
  </si>
  <si>
    <t>Rejilla de suministro doble aleta frontal horizontal de 8" x 6"</t>
  </si>
  <si>
    <t>D30280</t>
  </si>
  <si>
    <t>Unidad condensadora VRF de 8,0 TR refrigerante R-410A</t>
  </si>
  <si>
    <t>GLB</t>
  </si>
  <si>
    <t>D30320</t>
  </si>
  <si>
    <t>Deshumidificador de aire por condensación para 180 L/s</t>
  </si>
  <si>
    <t>D30360</t>
  </si>
  <si>
    <t>Tubería de cobre aislada tipo L DN 6 mm (1/4" OD)</t>
  </si>
  <si>
    <t>M</t>
  </si>
  <si>
    <t>D30370</t>
  </si>
  <si>
    <t>Tubería de cobre aislada tipo L DN 8 mm (3/8" OD)</t>
  </si>
  <si>
    <t>D30380</t>
  </si>
  <si>
    <t>Tubería de cobre aislada tipo L DN 10 mm (1/2" OD)</t>
  </si>
  <si>
    <t>D30390</t>
  </si>
  <si>
    <t>Tubería de cobre aislada tipo L DN 15 mm (5/8" OD)</t>
  </si>
  <si>
    <t>D30410</t>
  </si>
  <si>
    <t>Tuberia de cobre aislada tipo L DN 20 mm (7/8" OD)</t>
  </si>
  <si>
    <t>D30420</t>
  </si>
  <si>
    <t>Conducto en lámina galvanizada calidad SMACNA</t>
  </si>
  <si>
    <t>D30430</t>
  </si>
  <si>
    <t>Conducto en lámina negra calidad SMACNA</t>
  </si>
  <si>
    <t>m2</t>
  </si>
  <si>
    <t>D30440</t>
  </si>
  <si>
    <t>Conducto en fibra de vidrio doble foil</t>
  </si>
  <si>
    <t>D30450</t>
  </si>
  <si>
    <t>Difusor 4 vías de marco central removible de 12" x 12" con compuerta multialeta opuesta</t>
  </si>
  <si>
    <t>D30510</t>
  </si>
  <si>
    <t>Equipo paquete de 10 TR condensada por aire R-410A, 220 V / 3 ph / 60 Hz</t>
  </si>
  <si>
    <t>D30570</t>
  </si>
  <si>
    <t>FANCOIL PARED ALTA</t>
  </si>
  <si>
    <t>D30610</t>
  </si>
  <si>
    <t>REJILLA DESCARGA 8"X8"</t>
  </si>
  <si>
    <t>D30620</t>
  </si>
  <si>
    <t>REJILLA DESCARGA 6"X6"</t>
  </si>
  <si>
    <t>D30650</t>
  </si>
  <si>
    <t>Rejilla de retorno/extracción tipo aleta fija horizontal de 6" x 6"</t>
  </si>
  <si>
    <t>D30710</t>
  </si>
  <si>
    <t>Difusor 4 vías de marco central removible de 6" x 6" con compuerta multialeta opuesta</t>
  </si>
  <si>
    <t>D30950</t>
  </si>
  <si>
    <t>Extractor helicoidal mural de 600 L/s a descarga libre</t>
  </si>
  <si>
    <t>D30960</t>
  </si>
  <si>
    <t>Extractor helicocentrífugo en línea de 90 L/s @ 40 Pa</t>
  </si>
  <si>
    <t>D30970</t>
  </si>
  <si>
    <t>D301040</t>
  </si>
  <si>
    <t>Rejilla de retorno/extracción tipo aleta fija horizontal de 12" x 6"</t>
  </si>
  <si>
    <t>D301160</t>
  </si>
  <si>
    <t>Tuberia de cobre aislada tipo L DN 32 mm (1-3/8" OD)</t>
  </si>
  <si>
    <t>D301180</t>
  </si>
  <si>
    <t>TERMOSTATO</t>
  </si>
  <si>
    <t>D301200</t>
  </si>
  <si>
    <t>Tubo metálico IMC DN 16 mm (1/2")</t>
  </si>
  <si>
    <t>D301210</t>
  </si>
  <si>
    <t>Cable 1-par blindado Cal 22 AWG</t>
  </si>
  <si>
    <t>D301220</t>
  </si>
  <si>
    <t>CABLE No 18</t>
  </si>
  <si>
    <t>D301230</t>
  </si>
  <si>
    <t>TUBO EMT 16mm (1/2") TRAMOS</t>
  </si>
  <si>
    <t>D301240</t>
  </si>
  <si>
    <t>Extractor helicoidal mural de 300 L/s a descarga libre</t>
  </si>
  <si>
    <t>un</t>
  </si>
  <si>
    <t>D301250</t>
  </si>
  <si>
    <t>Aislamiento térmico en lana de fibra de vidrio de 5 cm</t>
  </si>
  <si>
    <t>D301260</t>
  </si>
  <si>
    <t>Tablero de control de equipos de aire acondicionado</t>
  </si>
  <si>
    <t>D301280</t>
  </si>
  <si>
    <t>D301300</t>
  </si>
  <si>
    <t>Unidad extractora tipo hongo vertical de 1600 L/s 220 V / 3 ph / 60 Hz</t>
  </si>
  <si>
    <t>D301330</t>
  </si>
  <si>
    <t>Rejilla de descarga de aire tipo aleta fija horizontal de 12" x 12"</t>
  </si>
  <si>
    <t>D301340</t>
  </si>
  <si>
    <t>Rejilla de suministro tipo aleta fija horizontal doble aleta con frontal horizontal de 30" x 8"</t>
  </si>
  <si>
    <t>D301350</t>
  </si>
  <si>
    <t>REJILLA RET/EXT 30"X12"</t>
  </si>
  <si>
    <t>D301370</t>
  </si>
  <si>
    <t>Rejilla de retorno/extracción tipo aleta fija horizontal de 30" x 6" con compuerta multialeta opuesta</t>
  </si>
  <si>
    <t>D301400</t>
  </si>
  <si>
    <t>Campana extractora de cocina con trampa de grasa tipo isla</t>
  </si>
  <si>
    <t>D301410</t>
  </si>
  <si>
    <t>Unidad evaporadora VRF tipo piso techo de 2 TR 220 V / 1 ph / 60 Hz</t>
  </si>
  <si>
    <t>D301420</t>
  </si>
  <si>
    <t>Unidad evaporadora VRF tipo fancoil desnudo de 1 TR</t>
  </si>
  <si>
    <t>D301430</t>
  </si>
  <si>
    <t>Unidad evaporadora VRF tipo pared alta de 2 TR 220 V / 1 ph / 60 Hz</t>
  </si>
  <si>
    <t>D301490</t>
  </si>
  <si>
    <t>D301530</t>
  </si>
  <si>
    <t>CONDENSADORA POR AIRE DE 7.5 TR</t>
  </si>
  <si>
    <t>D301540</t>
  </si>
  <si>
    <t>CONDENSADORA POR AIRE DE 5 TR</t>
  </si>
  <si>
    <t>D301550</t>
  </si>
  <si>
    <t>TIPO FANCOIL 2TR</t>
  </si>
  <si>
    <t>D301560</t>
  </si>
  <si>
    <t>VRF TIPO FANCOIL 0.75 TR</t>
  </si>
  <si>
    <t>D301570</t>
  </si>
  <si>
    <t>VRF TIPO FANCOIL 4TR</t>
  </si>
  <si>
    <t>D301610</t>
  </si>
  <si>
    <t>Rejilla de suministro doble aleta frontal horizontal de 12" x 12"</t>
  </si>
  <si>
    <t>D301730</t>
  </si>
  <si>
    <t>Unidad condensadora de refrigeración temperatura media de 14 HP</t>
  </si>
  <si>
    <t>D301780</t>
  </si>
  <si>
    <t>REJILLA DESCARGA 12"X12"</t>
  </si>
  <si>
    <t>D301820</t>
  </si>
  <si>
    <t>Unidad condensadora de refrigeración temperatura baja de 2,0 HP</t>
  </si>
  <si>
    <t>D301830</t>
  </si>
  <si>
    <t>Enfriadora de aire para refrigeración tipo techo descarga dual de 1500 L/s</t>
  </si>
  <si>
    <t>D301840</t>
  </si>
  <si>
    <t>Banco de resistencia electrica de 5 kW para conducto</t>
  </si>
  <si>
    <t>D301850</t>
  </si>
  <si>
    <t>Banco de resistencia electrica de 2 kW para conducto</t>
  </si>
  <si>
    <t>D301860</t>
  </si>
  <si>
    <t>Campana extractora tipo isla de dos tomas de 4,6 m x 1,8 m x 0,30 m con capacidad de 3200 L/s</t>
  </si>
  <si>
    <t>D301870</t>
  </si>
  <si>
    <t>Campana extractora tipo isla de una toma de1 m x 0,65 m x 0,70 m con capacidad de 825 L/s</t>
  </si>
  <si>
    <t>D301880</t>
  </si>
  <si>
    <t>Rejilla de retorno/extracción tipo aleta fija horizontal de 10" x 6"</t>
  </si>
  <si>
    <t>D301890</t>
  </si>
  <si>
    <t>Extractor centrífugo tipo hongo talla 26 motor de 3 HP</t>
  </si>
  <si>
    <t>D301910</t>
  </si>
  <si>
    <t>Extractor centrífugo tipo hongo talla 16 motor de 1,5 HP</t>
  </si>
  <si>
    <t>D301920</t>
  </si>
  <si>
    <t>EXTRACTOR TIPO HONGO TALLA 22</t>
  </si>
  <si>
    <t>D301980</t>
  </si>
  <si>
    <t>Deshumidificador de aire para intemperie de 192 L de capacidad nominal</t>
  </si>
  <si>
    <t>D301990</t>
  </si>
  <si>
    <t>DESHUMIFICADOR DE AIRE 630 L/S</t>
  </si>
  <si>
    <t>D302000</t>
  </si>
  <si>
    <t>REJILLA RET/EXT 14"X6"</t>
  </si>
  <si>
    <t>D302040</t>
  </si>
  <si>
    <t>Tuberia de cobre aislada tipo L DN 40 mm (1-5/8" OD)</t>
  </si>
  <si>
    <t>D302060</t>
  </si>
  <si>
    <t>Higróstato digital programable</t>
  </si>
  <si>
    <t>D302070</t>
  </si>
  <si>
    <t>Controlador de temperatura digital con control PID para refrigeración</t>
  </si>
  <si>
    <t>D40</t>
  </si>
  <si>
    <t>RED CONTRA INCENDIO</t>
  </si>
  <si>
    <t>D4020</t>
  </si>
  <si>
    <t>CONEXIONES DE MANGUERA, GABINETES Y OTROS</t>
  </si>
  <si>
    <t>D402050</t>
  </si>
  <si>
    <t>Tubería Acero sch-10 1½"</t>
  </si>
  <si>
    <t>D402080</t>
  </si>
  <si>
    <t>Sumnistro y montaje de Gabinete Incendio Clase III (2½"-1½")</t>
  </si>
  <si>
    <t>D4020150</t>
  </si>
  <si>
    <t>Suministró e Instalción Siamesa 4"x2½"x2½"</t>
  </si>
  <si>
    <t>D4020160</t>
  </si>
  <si>
    <t>Conexión Bomberos 2½"</t>
  </si>
  <si>
    <t>D4020170</t>
  </si>
  <si>
    <t>Accesorios acero ranurado 1½"</t>
  </si>
  <si>
    <t>D4020180</t>
  </si>
  <si>
    <t>Montaje Conexión Bomberos 2½"</t>
  </si>
  <si>
    <t>D4020280</t>
  </si>
  <si>
    <t>Pintura esmalte + anticorrosivo para tubería 1½"</t>
  </si>
  <si>
    <t>D4020340</t>
  </si>
  <si>
    <t>ACCESORIOS ACERO RANURADO 1"</t>
  </si>
  <si>
    <t>D4020380</t>
  </si>
  <si>
    <t>Acople ranurado 1½"</t>
  </si>
  <si>
    <t>D4020410</t>
  </si>
  <si>
    <t>Accesorios acero ranurado ¾"</t>
  </si>
  <si>
    <t>D4020420</t>
  </si>
  <si>
    <t>STRAP 1½"X1"</t>
  </si>
  <si>
    <t>D4020430</t>
  </si>
  <si>
    <t>STRAP 2½"X1"</t>
  </si>
  <si>
    <t>D4020440</t>
  </si>
  <si>
    <t>Acople ranurado 3"</t>
  </si>
  <si>
    <t>D4020490</t>
  </si>
  <si>
    <t>ROCIADOR PENDENT K=5,6</t>
  </si>
  <si>
    <t>D4020510</t>
  </si>
  <si>
    <t>REDUCCIÓN 1"X½"</t>
  </si>
  <si>
    <t>D4020730</t>
  </si>
  <si>
    <t>SUMINISTRO E INSTALACIÓN DE ACOPLE RANURADO 1"</t>
  </si>
  <si>
    <t>D50</t>
  </si>
  <si>
    <t>REDES ELÉCTRICAS E ILUMINACIÓN</t>
  </si>
  <si>
    <t>D500</t>
  </si>
  <si>
    <t>RED DE MEDIA TENSIÓN</t>
  </si>
  <si>
    <t>D50010</t>
  </si>
  <si>
    <t>Suministro e instalación de tubería IMC de 6", premoldeados tipo exterior, herrajes y demás para afloramiento en MT</t>
  </si>
  <si>
    <t>D50030</t>
  </si>
  <si>
    <t>Suministro e instalación de banco de tubería 4Ø6" PVC TDP embebido en terreno natural (no incluye rellenos)</t>
  </si>
  <si>
    <t>D50040</t>
  </si>
  <si>
    <t>Suministro e instalación de cable 3x185mm² AL XLPE 15kV pantalla en hilo</t>
  </si>
  <si>
    <t>D50070</t>
  </si>
  <si>
    <t>Instalación completa punto de medida indirecta 13,2kV exterior. 3 TP's y 3 TC's</t>
  </si>
  <si>
    <t>D5010</t>
  </si>
  <si>
    <t>SUBESTACIÓN</t>
  </si>
  <si>
    <t>D501020</t>
  </si>
  <si>
    <t>Suministro e instalación de bandeja tipo escalera semipesada 40cm x 8cm (ancho, alto)</t>
  </si>
  <si>
    <t>D501030</t>
  </si>
  <si>
    <t>Suministro e instalación celda en media tensión en SF6 (entrada, salida) 17kV, 630A</t>
  </si>
  <si>
    <t>D501040</t>
  </si>
  <si>
    <t>Suministro e instalación celda en media tensión en SF6 (Protección) 17kV, 630A</t>
  </si>
  <si>
    <t>D501050</t>
  </si>
  <si>
    <t>Suministro e instalación de fusible HH de 25A</t>
  </si>
  <si>
    <t>D501060</t>
  </si>
  <si>
    <t>Suministro e instalación de codo premoldeado para calibre 185mm2, 15kV 600A interior</t>
  </si>
  <si>
    <t>D501070</t>
  </si>
  <si>
    <t>Suministro e instalación de transformador trifasico seco clase H de 225kVA 13,2kV/208/120V con terminales fases debanado secundario cobre. Incluye celda IP20, DPS de 15kV, transporte y ruedas orientables para movilización del transformador</t>
  </si>
  <si>
    <t>D501080</t>
  </si>
  <si>
    <t>Suministro e instalación de banco de condensadores de 32kVAR 208/120V</t>
  </si>
  <si>
    <t>D5020</t>
  </si>
  <si>
    <t>TABLEROS Y CELDAS</t>
  </si>
  <si>
    <t>D5020380</t>
  </si>
  <si>
    <t>Suministro, Instalación y montaje de una celda auto soportada, en lámina galvanizada cold rolled calibre 14 con acabado final en pintura electrostática horneable RAL 7032 barraje de 297 [A], , de las siguientes dimensiones propuestas: Ancho: 0,8 m Alto: 2m Prof.: 0,40 m
Una transferencia automática Red - Planta  de las siguientes características: 
Un interruptor de potencia motorizado tipo abierto en ejecución fija con seccionamiento al aire de 3X630A para  RED de las siguientes características
Tensión de operación : 208 VAC Icc= 10 kA
Número de polos : 3
Un interruptor de potencia motorizado tipo abierto en ejecución fija con seccionamiento al aire de 3X630A para PLANTA de las siguientes características
Tensión de operación : 208 VAC Icc= 10 kA
Número de polos : 3
Un sistema electrónico de vigilancia de tensión en la red, para Módulo de control de transferencias automáticas con PLC programado para detectar sobretensión y sub-tensión en la red comercial. Cuatro temporizadores de 0-300 seg. para entrada de la red, entrada de la Planta, enfriamiento de la planta y tiempo muerto para transferencia a la red comercial.
Display digital frontal y pulsadores de membrana para programación. Montaje en la puerta para acceso frontal.
Suministro e instalación de tablero TGA  "Tablero general de acometidas" tipo auto soportado, en lámina CR cal. 14 y 16, tratamiento especificado,  barraje doble de cobre de 267 A , 208/120 V. Los interruptores se conectarán directamente a barras. Con marcación y señalización cumpliendo código de colores de acuerdo a la tabla 13 del RETIE
Interruptor automático tripolar 3x20 A :3
Interruptor automático tripolar 3x30 A :1
Interruptor automático tripolar 3x40 A :1
Interruptor automático tripolar 3x80 A :1
Interruptor automático tripolar 3x150 A :1
Interruptor automático tripolar 3x175 A :1
Interruptor automático tripolar 3x320 A :1</t>
  </si>
  <si>
    <t>D5020390</t>
  </si>
  <si>
    <t>Suministro, Instalación y montaje de una celda auto soportada, en lámina galvanizada cold rolled calibre 14 con acabado final en pintura electrostática horneable RAL 7032 barraje de 297 [A], de las siguientes dimensiones propuestas: Ancho: 0,8 m Alto: 2m Prof.: 0,40 m
Una transferencia automática Red - Planta  de las siguientes características: 
Un interruptor de potencia motorizado tipo abierto en ejecución fija con seccionamiento al aire de 3X225A para  RED de las siguientes características
Tensión de operación : 208 VAC Icc= 10 kA
Número de polos : 3
Un interruptor de potencia motorizado tipo abierto en ejecución fija con seccionamiento al aire de 225 para PLANTA de las siguientes características
Tensión de operación : 208 VAC Icc= 10 kA
Número de polos : 3
Un sistema electrónico de vigilancia de tensión en la red, para Módulo de control de transferencias automáticas con PLC programado para detectar sobretensión y sub-tensión en la red comercial. Cuatro temporizadores de 0-300 seg. para entrada de la red, entrada de la Planta, enfriamiento de la planta y tiempo muerto para transferencia a la red comercial.
Display digital frontal y pulsadores de membrana para programación. Montaje en la puerta para acceso frontal.</t>
  </si>
  <si>
    <t>D5020400</t>
  </si>
  <si>
    <t>Suministro e instalación de tablero TGA-A  "Tablero general de acometidas" tipo auto soportado, en lámina CR cal. 14 y 16, tratamiento especificado,  barraje doble de cobre de 267 A , 208/120 V. Los interruptores se conectarán directamente a barras. Con marcación y señalización cumpliendo código de colores de acuerdo a la tabla 13 del RETIE
Interruptor automático tripolar 3x320 A :1
Interruptor automático tripolar 3x20 A :1
Interruptor automático tripolar 3x32 A :1
Interruptor automático tripolar 3x80 A :1
Interruptor automático tripolar 3x100 A :1
Interruptor automático tripolar 3x125 A :1
Interruptor automático tripolar 3x150 A :1</t>
  </si>
  <si>
    <t>D5020430</t>
  </si>
  <si>
    <t>Suministro e instalación de tablero TGD "Tablero general de distribución planta" tipo auto soportado, en lámina CR cal. 14 y 16, tratamiento especificado, barraje doble de cobre de 950 A, 208/120 V. Los interruptores se conectarán directamente a barras. Con marcación y señalización cumpliendo código de colores de acuerdo a la tabla 13 del RETIE
Interruptor automático tripolar 3x630 A :2
Interruptor automático tripolar 3x225 A :1</t>
  </si>
  <si>
    <t>D5020460</t>
  </si>
  <si>
    <t>Suministro e instalación de tablero trifásico enchufable de 12 circuitos con puerta, chapa y espacio para totalizador</t>
  </si>
  <si>
    <t>D5020470</t>
  </si>
  <si>
    <t>Suministro e instalación de tablero trifásico enchufable de 18 circuitos con puerta, chapa y espacio para totalizador</t>
  </si>
  <si>
    <t>D5020490</t>
  </si>
  <si>
    <t>Suministro e instalación de tablero trifásico enchufable de 42 circuitos con puerta, chapa y espacio para totalizador</t>
  </si>
  <si>
    <t>D5020500</t>
  </si>
  <si>
    <t>Suministro e instalación de tablero monofásico enchufable sencillo de 6 circuitos</t>
  </si>
  <si>
    <t>D5040</t>
  </si>
  <si>
    <t>PLANTAS ELÉCTRICAS DE EMERGENCIA</t>
  </si>
  <si>
    <t>D504030</t>
  </si>
  <si>
    <t>Suministro e instalación de planta de emergencia de 219kVA/175kW 208/120V con base tanque y capacidad de 8 horas NOTA: La planta debe venir con un arrancador suave para el arranque de la bomba contra incendios (Incluye sistema de escape)</t>
  </si>
  <si>
    <t>D5050</t>
  </si>
  <si>
    <t>ACOMETIDAS DE BAJA TENSIÓN Y TUBERIAS</t>
  </si>
  <si>
    <t>D5050710</t>
  </si>
  <si>
    <t>Suministro e instalación de tubo PVC Ø3" embebida</t>
  </si>
  <si>
    <t>D5050720</t>
  </si>
  <si>
    <t>Suministro e instalación de tubería PVC Ø2" EMBEBIDA</t>
  </si>
  <si>
    <t>D5050750</t>
  </si>
  <si>
    <t>Suministro e instalación de bandeja tipo ducto electrozincada  20cm x 10cm (ancho, alto), incluye accesorios</t>
  </si>
  <si>
    <t>D5050770</t>
  </si>
  <si>
    <t>Suministro e instalación de alimentador 4(3x350+350)+4/0T Al HF-FR-LS</t>
  </si>
  <si>
    <t>D5050800</t>
  </si>
  <si>
    <t>Suministro e instalación de tubo PVC Ø4" embebida</t>
  </si>
  <si>
    <t>D5050810</t>
  </si>
  <si>
    <t>Suministro e instalación de alimentador 3x1/0+1/0+4T Al HF-FR-LS</t>
  </si>
  <si>
    <t>D5050820</t>
  </si>
  <si>
    <t>Suministro e instalación de alimentador 3x6+6+6T Cu HF-FR-LS</t>
  </si>
  <si>
    <t>D5050830</t>
  </si>
  <si>
    <t>Suministro e instalación de alimentador 3x8+8+10T Cu HF-FR-LS</t>
  </si>
  <si>
    <t>D5050840</t>
  </si>
  <si>
    <t>Suministro e instalación de alimentador 3x4/0+4/0+4T Al HF-FR-LS</t>
  </si>
  <si>
    <t>D5050850</t>
  </si>
  <si>
    <t>Suministro e instalación de alimentador 2(3x4/0+4/0)+1/0T Al HF-FR-LS</t>
  </si>
  <si>
    <t>D5050870</t>
  </si>
  <si>
    <t>Suministro e instalación de alimentador 3x500+500+2T Al HF-FR-LS</t>
  </si>
  <si>
    <t>D5050880</t>
  </si>
  <si>
    <t>Suministro e instalación de acometida 3x12+12+12T Cu HFFRLS</t>
  </si>
  <si>
    <t>D5050890</t>
  </si>
  <si>
    <t>Suministro e instalación de alimentador 3(3x250+250)+4/0T Al HF-FR-LS</t>
  </si>
  <si>
    <t>D50110</t>
  </si>
  <si>
    <t>REDES DE BAJA TENSIÓN</t>
  </si>
  <si>
    <t>D50110120</t>
  </si>
  <si>
    <t>Suministro e instalación de breaker fijo trifásico de 3x30A (EasyPact EZC)</t>
  </si>
  <si>
    <t>D50110160</t>
  </si>
  <si>
    <t>Suministro e instalación de breaker fijo trifásico de 3x80A (EasyPact EZC)</t>
  </si>
  <si>
    <t>D50110170</t>
  </si>
  <si>
    <t>Suministro e instalación de breaker fijo trifásico de 3x100A (EasyPact EZC)</t>
  </si>
  <si>
    <t>D50110180</t>
  </si>
  <si>
    <t>Suministro e instalación de tubo PVC Ø1-1/4" embebida</t>
  </si>
  <si>
    <t>D50110190</t>
  </si>
  <si>
    <t>Suministro e instalación de breaker fijo trifásico de 3x150A (EasyPact EZC)</t>
  </si>
  <si>
    <t>D50110200</t>
  </si>
  <si>
    <t>Suministro e instalación de breaker fijo trifásico de 3x125A (EasyPact EZC)</t>
  </si>
  <si>
    <t>D50110220</t>
  </si>
  <si>
    <t>Suministro e instalación de breaker enchufable bifásico de 2x20A</t>
  </si>
  <si>
    <t>D50110230</t>
  </si>
  <si>
    <t>Suministro e instalación de breaker enchufable monofásico de 1x20A</t>
  </si>
  <si>
    <t>D50110240</t>
  </si>
  <si>
    <t>Suministro e instalación de breaker enchufable trifásico de 3x25A</t>
  </si>
  <si>
    <t>D50110250</t>
  </si>
  <si>
    <t>Suministro e instalación de breaker enchufable trifásico de 3x20A</t>
  </si>
  <si>
    <t>D50110260</t>
  </si>
  <si>
    <t>Suministro e instalación de UPS bifásica, 208/120V - 6kVA</t>
  </si>
  <si>
    <t>D50110270</t>
  </si>
  <si>
    <t>Salida para interruptor doble embebido - No incluye aparato</t>
  </si>
  <si>
    <t>D50110280</t>
  </si>
  <si>
    <t>Salida de 3m embebida, tubería PVC 1/2" y cable HF-FR-LS para luminaria sobrepuesta - No incluye luminaria</t>
  </si>
  <si>
    <t>D50110290</t>
  </si>
  <si>
    <t>Salida para interruptor sencillo embebido - No incluye aparato</t>
  </si>
  <si>
    <t>D50110300</t>
  </si>
  <si>
    <t>Salida para interruptor conmutable sencillo embebido - No incluye aparato</t>
  </si>
  <si>
    <t>D50110320</t>
  </si>
  <si>
    <t>Salida para sensor de techo sobrepuesto- No incluye aparato</t>
  </si>
  <si>
    <t>D50110350</t>
  </si>
  <si>
    <t>Suministro e instalación de sensor de ocupación PIR 360°-139m², LEVITON OSC15-I0W</t>
  </si>
  <si>
    <t>D50110360</t>
  </si>
  <si>
    <t>Suministro e instalación de sensor de doble tecnologia PIR 360°-186m², LEVITON OSC15-I0W</t>
  </si>
  <si>
    <t>D50110370</t>
  </si>
  <si>
    <t>Suministro e instalación de interruptor sencillo, línea FUTURA-LEGRAND</t>
  </si>
  <si>
    <t>D50110380</t>
  </si>
  <si>
    <t>Suministro e instalación de interruptor conmutable sencillo, línea FUTURA-LEGRAND</t>
  </si>
  <si>
    <t>D50110390</t>
  </si>
  <si>
    <t>Suministro de PANEL LED RD DE INCRUSTAR 18W (P24629)</t>
  </si>
  <si>
    <t>D50110400</t>
  </si>
  <si>
    <t>Suministro de LUMINARIA LED TIPO AP 20W</t>
  </si>
  <si>
    <t>D50110410</t>
  </si>
  <si>
    <t>Suministro de LED HERMÉTICA DE 50W (P27371)</t>
  </si>
  <si>
    <t>D50110420</t>
  </si>
  <si>
    <t>Suministro de PANEL LED DE 60x60cm (P27913)</t>
  </si>
  <si>
    <t>D50110450</t>
  </si>
  <si>
    <t>Suministro de REFLECTOR LED 20W</t>
  </si>
  <si>
    <t>D50110460</t>
  </si>
  <si>
    <t>Suministro e instalación de fotocelda para luminarias exteriores</t>
  </si>
  <si>
    <t>D50110500</t>
  </si>
  <si>
    <t>Suministro e instalación de Poste Metálico de 4 metros 2 pulgadas - Brazo doble</t>
  </si>
  <si>
    <t>D50110510</t>
  </si>
  <si>
    <t>Suministro e instalación de caja 30x30cm internos</t>
  </si>
  <si>
    <t>D50110520</t>
  </si>
  <si>
    <t>Suministro e instalación de Poste Metálico de 4 metros 2 pulgadas - Brazo sencillo</t>
  </si>
  <si>
    <t>D50110570</t>
  </si>
  <si>
    <t>Salida para iluminación exterior 15m embebida, tubería PVC 3/4" y cable HF-FR-LS para luminaria sobrepuesta - No incluye luminaria</t>
  </si>
  <si>
    <t>D50110580</t>
  </si>
  <si>
    <t>Salida de 3m embebida, tubería PVC 3/4" y cable HF-FR-LS para toma monofásico regulado doble con polo a tierra (2P+T) en piso - No incluye aparato</t>
  </si>
  <si>
    <t>D50110590</t>
  </si>
  <si>
    <t>Salida de 3m embebida, tubería PVC 3/4" y cable HF-FR-LS para tomacorriente bifásico normal con polo a tierra (FFT) - No incluye aparato</t>
  </si>
  <si>
    <t>D50110600</t>
  </si>
  <si>
    <t>Salida de 3m embebida, tubería PVC 3/4" y cable HF-FR-LS para toma monofásico normal doble con polo a tierra (2P+T) y protección de falla a tierra (GFCI) - No incluye aparato</t>
  </si>
  <si>
    <t>D50110610</t>
  </si>
  <si>
    <t>Salida de 3m embebida, tubería PVC 3/4" y cable HFFRLS para toma monofásico normal doble con polo a tierra (2P+T) - No incluye aparato</t>
  </si>
  <si>
    <t>D50110620</t>
  </si>
  <si>
    <t>Salida de 3m embebida, tubería PVC 3/4" y cable HF-FR-LS para toma monofásico normal doble con polo a tierra (2P+T) en piso - No incluye aparato</t>
  </si>
  <si>
    <t>D50110630</t>
  </si>
  <si>
    <t>Salida de 3m embebida, tubería PVC 3/4" y cable HF-FR-LS para toma monofásico regulado doble con polo a tierra (2P+T) - No incluye aparato</t>
  </si>
  <si>
    <t>D50110640</t>
  </si>
  <si>
    <t>Suministro e instalación de interruptor doble, línea FUTURA-LEGRAND</t>
  </si>
  <si>
    <t>D50110650</t>
  </si>
  <si>
    <t>Suministro e instalación de tomacorriente monofásico doble GFCI blanco, línea FUTURA-LEGRAND</t>
  </si>
  <si>
    <t>D50110660</t>
  </si>
  <si>
    <t>Suministro e instalación de tomacorriente monofásico normal doble, línea FUTURA-LEGRAND</t>
  </si>
  <si>
    <t>D50110670</t>
  </si>
  <si>
    <t>Suministro e instalación de tomacorriente monofásico regulado doble, línea FUTURA-LEGRAND</t>
  </si>
  <si>
    <t>D50110680</t>
  </si>
  <si>
    <t>Suministro e instalación de tubo PVC Ø1/2" embebida</t>
  </si>
  <si>
    <t>D50110690</t>
  </si>
  <si>
    <t>Suministro e instalación de tomacorriente bifásico normal con polo a tierrra (FFT)</t>
  </si>
  <si>
    <t>D50110700</t>
  </si>
  <si>
    <t>Suministro e instalación de tubo PVC Ø3/4" embebida</t>
  </si>
  <si>
    <t>D50110720</t>
  </si>
  <si>
    <t>Suministro e instalación de PANEL LED RD DE EMPOTRAR 12W 4000°K (SYLVANIA P24628)</t>
  </si>
  <si>
    <t>D50110730</t>
  </si>
  <si>
    <t>Suministro e instalación de luminaria HERMÉTICA 20W 6500°K (SYLVANIA P24358)</t>
  </si>
  <si>
    <t>D50110750</t>
  </si>
  <si>
    <t>Suministro de luminaria de EMERGENCIA R2 3W (SYLVANIA P23343)</t>
  </si>
  <si>
    <t>D50110770</t>
  </si>
  <si>
    <t>Salida de 3m embebida, tubería PVC 3/4" y cable HFFRLS para fluxometro  - No incluye aparato</t>
  </si>
  <si>
    <t>D50110780</t>
  </si>
  <si>
    <t>Salida de 3m embebida, tubería EMT 3/4" y cable HF-FR-LS para tomacorriente trifásico normal con polo a tierra (FFFT) - No incluye aparato</t>
  </si>
  <si>
    <t>D50110800</t>
  </si>
  <si>
    <t>Suministro e instalación cable 2 AWG 15kV XLPE</t>
  </si>
  <si>
    <t>D50110820</t>
  </si>
  <si>
    <t>Suministro e instalación de caja CS276</t>
  </si>
  <si>
    <t>Un</t>
  </si>
  <si>
    <t>D50110830</t>
  </si>
  <si>
    <t>Suministro e instalación de caja CS280</t>
  </si>
  <si>
    <t>D50110840</t>
  </si>
  <si>
    <t>Suministro e instalación de caja CS274</t>
  </si>
  <si>
    <t>D50110850</t>
  </si>
  <si>
    <t>Suministro e instalación de caja CS275</t>
  </si>
  <si>
    <t>D50110940</t>
  </si>
  <si>
    <t>Suministro e instalación de tomacorriente trifásico normal con polo a tierrra (FFFT)</t>
  </si>
  <si>
    <t>D50110980</t>
  </si>
  <si>
    <t>Suministro e instalación de PANEL LED RD DE SOBREPONER 24W (ECO300SPV24)</t>
  </si>
  <si>
    <t>D50110990</t>
  </si>
  <si>
    <t>Suministro de LED HERMÉTICA DE 40W (P27370)</t>
  </si>
  <si>
    <t>D50120</t>
  </si>
  <si>
    <t>SISTEMA MALLA PUESTA A TIERRA GENERAL</t>
  </si>
  <si>
    <t>D50120100</t>
  </si>
  <si>
    <t>Varillas Copperweld de 5/8" x 8'(2,44m)</t>
  </si>
  <si>
    <t>D50120110</t>
  </si>
  <si>
    <t>Soldadura exotermica en "T " cable 2/0 a barra copperweld</t>
  </si>
  <si>
    <t>D50120120</t>
  </si>
  <si>
    <t xml:space="preserve">Cajas de inspección de 30x30 cm </t>
  </si>
  <si>
    <t>D50120130</t>
  </si>
  <si>
    <t xml:space="preserve">Cable N° 2/0 AWG desnudo en cobre malla </t>
  </si>
  <si>
    <t>D50120140</t>
  </si>
  <si>
    <t>Suministro e instalación de canalizacion EMT 1" y Cable N° 2/0 AWG desnudo en cobre conexión malla - subestación</t>
  </si>
  <si>
    <t>D50120150</t>
  </si>
  <si>
    <t>Barraje de equipotencialización platina de cobre (50x5 mm) 50cm de largo con 2 aisladores de fibra  tipo barril para cuarto BT</t>
  </si>
  <si>
    <t>D50120160</t>
  </si>
  <si>
    <t>Bornes de compresion tipo ojo para conexión de barrajes a malla de puesta a tierra</t>
  </si>
  <si>
    <t>D50120170</t>
  </si>
  <si>
    <t>Excavación y preparación del terreno con químico</t>
  </si>
  <si>
    <t>D50120180</t>
  </si>
  <si>
    <t>Medición de malla de puesta a tierra post construccion</t>
  </si>
  <si>
    <t>D50120210</t>
  </si>
  <si>
    <t>Soldadura exotermica en "T" cable 2/0 a cable 2/0</t>
  </si>
  <si>
    <t>D50120220</t>
  </si>
  <si>
    <t>Soldadura exotermica en "cruz" cable 2/0 a cable 2/0"</t>
  </si>
  <si>
    <t>D501201</t>
  </si>
  <si>
    <t>TRÁMITES Y CERTIFICACIONES</t>
  </si>
  <si>
    <t>D50120190</t>
  </si>
  <si>
    <t>Solicitud de disponibilidad de servicio ante OR</t>
  </si>
  <si>
    <t>D50120200</t>
  </si>
  <si>
    <t>Tramite de energización</t>
  </si>
  <si>
    <t>D50110710</t>
  </si>
  <si>
    <t>Certificación RETIE y RETILAP</t>
  </si>
  <si>
    <t>D50180</t>
  </si>
  <si>
    <t>SISTEMA DE PROTECCIÓN CONTRA DESCARGAS ATMOSFÉRICAS</t>
  </si>
  <si>
    <t>D5018000</t>
  </si>
  <si>
    <t>Suministro e intalación de alambrón de aluminio (Incluye accesorios)</t>
  </si>
  <si>
    <t>D5018020</t>
  </si>
  <si>
    <t>D5018030</t>
  </si>
  <si>
    <t>Suministro e instalación de bajante en cable 1/0 Al</t>
  </si>
  <si>
    <t>D5018050</t>
  </si>
  <si>
    <t>Cajas de inspección de 30x30 cm para interconexion de pozos</t>
  </si>
  <si>
    <t>D5018060</t>
  </si>
  <si>
    <t>Interconexión de pozos a barraje equipotencial con Cable desnudo Cu # 2/0 AWG - Anillo inferior apantallamiento</t>
  </si>
  <si>
    <t>D5018070</t>
  </si>
  <si>
    <t>Medición con Megger, certificación de menos de 10 Omhs</t>
  </si>
  <si>
    <t>D5018080</t>
  </si>
  <si>
    <t>Grapa en cruz - paralela</t>
  </si>
  <si>
    <t>D50180100</t>
  </si>
  <si>
    <t>Soporte sencillo de muro</t>
  </si>
  <si>
    <t>D50180120</t>
  </si>
  <si>
    <t>Suministro e instalación de punta captadora aluminio 60cm</t>
  </si>
  <si>
    <t>D50180130</t>
  </si>
  <si>
    <t>Base punta captadora</t>
  </si>
  <si>
    <t>D50180140</t>
  </si>
  <si>
    <t>Soldadura exotermica en "T " cable 2/0 a barra copperweld [Se toma referencia APU D50120110]</t>
  </si>
  <si>
    <t>D60</t>
  </si>
  <si>
    <t xml:space="preserve">RED GENERAL DE VOZ Y DATOS </t>
  </si>
  <si>
    <t>D6010</t>
  </si>
  <si>
    <t xml:space="preserve">VOZ Y DATOS </t>
  </si>
  <si>
    <t>D6010120</t>
  </si>
  <si>
    <t>Suministro e instalación de Patch Panel de 48 puertos Cat. 6</t>
  </si>
  <si>
    <t>D6010130</t>
  </si>
  <si>
    <t>Suministro e instalación de Switch PoE de 48 puertos</t>
  </si>
  <si>
    <t>D6010150</t>
  </si>
  <si>
    <t>Suministro e instalación de rack en chapa de acero y puerta de cristal, para instalación en suelo, altura 23U</t>
  </si>
  <si>
    <t>D6010160</t>
  </si>
  <si>
    <t>Suministro e instalación de organizador horizontal 1UR 19"</t>
  </si>
  <si>
    <t>D6020</t>
  </si>
  <si>
    <t xml:space="preserve">BACK BONE DE TELECOMUNICACIONES </t>
  </si>
  <si>
    <t>D602070</t>
  </si>
  <si>
    <t>Suministro e instalación de patch cord cat. 6 de 90cm</t>
  </si>
  <si>
    <t>D602090</t>
  </si>
  <si>
    <t>Salida de 6m en PVC 3/4" y cableado UTP Cat 6 para datos sencillo embebido - No incluye aparato</t>
  </si>
  <si>
    <t>D6020110</t>
  </si>
  <si>
    <t>Salida de 6m en PVC 3/4" y cableado UTP Cat 6 para datos sencilla en piso - No incluye aparato ni cableado</t>
  </si>
  <si>
    <t>D6020130</t>
  </si>
  <si>
    <t>Salida de 6m en PVC 3/4" y cableado UTP Cat 6 para access point - No incluye aparato</t>
  </si>
  <si>
    <t>D6020140</t>
  </si>
  <si>
    <t>Salida de 2m en PVC 1-1/4" y cableado para HDMI embebido en muro - No incluye aparato</t>
  </si>
  <si>
    <t>D6020150</t>
  </si>
  <si>
    <t>Salida de 2m en PVC 1-1/4" y cableado para HDMI en piso - No incluye aparato</t>
  </si>
  <si>
    <t>D6020160</t>
  </si>
  <si>
    <t>Suministro e instalación de toma de datos sencillo, linea FUTURA - LEGRAND</t>
  </si>
  <si>
    <t>D6020180</t>
  </si>
  <si>
    <t>Suministro e instalación de toma sencillo HDMI, STEREN</t>
  </si>
  <si>
    <t>D6020210</t>
  </si>
  <si>
    <t>Suministro e instalación de bandeja tipo malla electrozincada 10cm x 10cm (ancho, alto), incluye accesorios</t>
  </si>
  <si>
    <t>D6020220</t>
  </si>
  <si>
    <t>Suministro e instalación de caja en mamposteria de 50x50x50cm internos</t>
  </si>
  <si>
    <t>D6040</t>
  </si>
  <si>
    <t xml:space="preserve">INFRAESTRUCTURA DE TELECOMUNICACIONES </t>
  </si>
  <si>
    <t>D604080</t>
  </si>
  <si>
    <t>Suministro e instalación de tubo PVC Ø1" embebida</t>
  </si>
  <si>
    <t>D604090</t>
  </si>
  <si>
    <t>Suministro e instalación de cable de cobre UTP-LSZH Cat. 6, 4PR 23AWG</t>
  </si>
  <si>
    <t>D70</t>
  </si>
  <si>
    <t>SISTEMA DE SEGURIDAD HUMANA (DETECCION, CCTV, OTROS)
SEGURIDAD ELECTRÓNICA</t>
  </si>
  <si>
    <t>D7010</t>
  </si>
  <si>
    <t>SEGURIDAD ELECTRÓNICA</t>
  </si>
  <si>
    <t>D701000</t>
  </si>
  <si>
    <t>Salida para FUENTE DE ALIMENTACIÓN AUXILIAR 24V 2A MOD. AE/SA-FA2</t>
  </si>
  <si>
    <t>D701010</t>
  </si>
  <si>
    <t>Salida para CENTRAL  DE INCENDIOS ALGORITMICA MOD. AE/SA-C8</t>
  </si>
  <si>
    <t>D701020</t>
  </si>
  <si>
    <t>Salida para MODULO MASTER MOD. AE/SA-MC5</t>
  </si>
  <si>
    <t>D701030</t>
  </si>
  <si>
    <t>Suministro e instalación de tubería EMT 3/4"</t>
  </si>
  <si>
    <t>D701040</t>
  </si>
  <si>
    <t>Salida para DETECTOR OPTICO ALGORITMICO MOD. AE/SA-OPI</t>
  </si>
  <si>
    <t>D701050</t>
  </si>
  <si>
    <t>Salida para PULSADOR DE ALARMA</t>
  </si>
  <si>
    <t>D701060</t>
  </si>
  <si>
    <t>Coraza LT 3/4"</t>
  </si>
  <si>
    <t>D701070</t>
  </si>
  <si>
    <t>Terminal LT 3/4"</t>
  </si>
  <si>
    <t>D701080</t>
  </si>
  <si>
    <t>Cable FPLR 2X18 UNIFILAR FPLR</t>
  </si>
  <si>
    <t>D701090</t>
  </si>
  <si>
    <t>Salida para SIRENA DE ALARMA CON FOCO</t>
  </si>
  <si>
    <t>D701140</t>
  </si>
  <si>
    <t>Salida para DETECTOR TERMOVELOCIMETRICO ALGORITMICO MOD. AE/SA-T</t>
  </si>
  <si>
    <t>D701150</t>
  </si>
  <si>
    <t>Configuracion y puesta en marcha sistema deteccion de incendio</t>
  </si>
  <si>
    <t>D7020160</t>
  </si>
  <si>
    <t>Suministro e instalación de toma de datos sencillo, linea FUTURA - LEGRAND REF APU D604060 [Se el APU D6020160 de referencia]</t>
  </si>
  <si>
    <t>D704060</t>
  </si>
  <si>
    <t>Salida para MINI DOMO FIJO INTERIOR- No incluye aparato</t>
  </si>
  <si>
    <t>D704070</t>
  </si>
  <si>
    <t>Tubería de 3/4" EMT [Se toma como referencia APU D604070]</t>
  </si>
  <si>
    <t>D704090</t>
  </si>
  <si>
    <t>Suministro e instalación de cable de cobre UTP-LSZH Cat. 6, 4PR 23AWG [Se toma como referencia APU D604090]</t>
  </si>
  <si>
    <t>D80</t>
  </si>
  <si>
    <t>RED CONTRA INCENDIO Y PROTECCIÓN</t>
  </si>
  <si>
    <t>D8010</t>
  </si>
  <si>
    <t>RED GENERAL DE INCENDIO</t>
  </si>
  <si>
    <t>D801010</t>
  </si>
  <si>
    <t>Tubería Acero sch-10 ¾"</t>
  </si>
  <si>
    <t>D801020</t>
  </si>
  <si>
    <t>Tubería Acero sch-10 1"</t>
  </si>
  <si>
    <t>D801030</t>
  </si>
  <si>
    <t>Tubería Acero sch-10 3"</t>
  </si>
  <si>
    <t>D801040</t>
  </si>
  <si>
    <t>Tubería Acero sch-10 2½"</t>
  </si>
  <si>
    <t>D801050</t>
  </si>
  <si>
    <t>Tubería Acero sch-10 4"</t>
  </si>
  <si>
    <t>D801060</t>
  </si>
  <si>
    <t>Accesorios acero ranurado 3"</t>
  </si>
  <si>
    <t>D801070</t>
  </si>
  <si>
    <t>Accesorios acero ranurado 2½"</t>
  </si>
  <si>
    <t>D801080</t>
  </si>
  <si>
    <t>Accesorios acero ranurado 4"</t>
  </si>
  <si>
    <t>D801090</t>
  </si>
  <si>
    <t>Cheque UL/FM 2½"</t>
  </si>
  <si>
    <t>D8011010</t>
  </si>
  <si>
    <t>Tubería PVC C-900 AWWA 4"</t>
  </si>
  <si>
    <t>D8011020</t>
  </si>
  <si>
    <t>Accesorios PVC C-900 AWWA 4"</t>
  </si>
  <si>
    <t>D8011030</t>
  </si>
  <si>
    <t>Restrictores de movimiento  4" (Juego por accesorio)</t>
  </si>
  <si>
    <t>D8011040</t>
  </si>
  <si>
    <t>Transición AC-PVC 4"</t>
  </si>
  <si>
    <t>D8011050</t>
  </si>
  <si>
    <t>Acople ranurado 2"</t>
  </si>
  <si>
    <t>D8011060</t>
  </si>
  <si>
    <t>Acople ranurado 2½"</t>
  </si>
  <si>
    <t>D8011070</t>
  </si>
  <si>
    <t>Acople ranurado 4"</t>
  </si>
  <si>
    <t>D8011080</t>
  </si>
  <si>
    <t>Soporte de 2 vías longitudinal 1½"</t>
  </si>
  <si>
    <t>D8012010</t>
  </si>
  <si>
    <t>Accesorios PVC C-900 AWWA 2 1/2"</t>
  </si>
  <si>
    <t>D8012020</t>
  </si>
  <si>
    <t>Soporte de 2 vías longitudinal 2½"</t>
  </si>
  <si>
    <t>D8012030</t>
  </si>
  <si>
    <t>Soporte de 2 vías longitudinal 4"</t>
  </si>
  <si>
    <t>D8012040</t>
  </si>
  <si>
    <t>Abrazadera UL/FM - Tub vertical 2½"</t>
  </si>
  <si>
    <t>D8012050</t>
  </si>
  <si>
    <t>Tubería PVC C-900 AWWA 2 1/2"</t>
  </si>
  <si>
    <t>D8012080</t>
  </si>
  <si>
    <t>Reducción 2½"x1½"</t>
  </si>
  <si>
    <t>D8013010</t>
  </si>
  <si>
    <t>Reducción 4"x2½"</t>
  </si>
  <si>
    <t>D8013020</t>
  </si>
  <si>
    <t>Válvula indicadora de mariposa 2½"</t>
  </si>
  <si>
    <t>D8013030</t>
  </si>
  <si>
    <t>Pintura esmalte + anticorrosivo para tubería 1"</t>
  </si>
  <si>
    <t>D8013040</t>
  </si>
  <si>
    <t>Pintura esmalte + anticorrosivo para tubería 3"</t>
  </si>
  <si>
    <t>D8013050</t>
  </si>
  <si>
    <t>Pintura esmalte + anticorrosivo para tubería 2½"</t>
  </si>
  <si>
    <t>D8013060</t>
  </si>
  <si>
    <t>Pintura esmalte + anticorrosivo para tubería 4"</t>
  </si>
  <si>
    <t>D8013070</t>
  </si>
  <si>
    <t xml:space="preserve">Manómetro 0-300 dial 3" </t>
  </si>
  <si>
    <t>D8013080</t>
  </si>
  <si>
    <t>Sensor de flujo 2½"</t>
  </si>
  <si>
    <t>D8013090</t>
  </si>
  <si>
    <t>Válvula Test and Drain 1¼"</t>
  </si>
  <si>
    <t>D8014010</t>
  </si>
  <si>
    <t>Tubería PVC-Presión 3"</t>
  </si>
  <si>
    <t>D8014020</t>
  </si>
  <si>
    <t>Accesorios PVC-P 3"</t>
  </si>
  <si>
    <t>D8014030</t>
  </si>
  <si>
    <t>Abrazadera y Soportes 3"</t>
  </si>
  <si>
    <t>D8014040</t>
  </si>
  <si>
    <t>Pintura para tubería 3"</t>
  </si>
  <si>
    <t>D8014050</t>
  </si>
  <si>
    <t>VALVULAS DE CORTE 1"</t>
  </si>
  <si>
    <t>D8014060</t>
  </si>
  <si>
    <t>TEE MECÁNICA 2 1/2" - 1 1/2"</t>
  </si>
  <si>
    <t>D8014070</t>
  </si>
  <si>
    <t>TEE MECÁNICA 4" - 1 1/2"</t>
  </si>
  <si>
    <t>D8014080</t>
  </si>
  <si>
    <t>TEE MECÁNICA 4" - 2 1/2"</t>
  </si>
  <si>
    <t>D8014090</t>
  </si>
  <si>
    <t>TEE MECÁNICA 4" - 3/4"</t>
  </si>
  <si>
    <t>D8014100</t>
  </si>
  <si>
    <t>TEE MECÁNICA 1 1/2" - 3/4"</t>
  </si>
  <si>
    <t>D8020460</t>
  </si>
  <si>
    <t>Pintura esmalte + anticorrosivo para tubería  ¾"</t>
  </si>
  <si>
    <t>D82</t>
  </si>
  <si>
    <t>ACTIVIDADES ADICIONALES</t>
  </si>
  <si>
    <t>D821010</t>
  </si>
  <si>
    <t>Pruebas Hidráulicas</t>
  </si>
  <si>
    <t>D90</t>
  </si>
  <si>
    <t>CUARTOS DE BOMBAS</t>
  </si>
  <si>
    <t>D9000</t>
  </si>
  <si>
    <t>BOMBEO SUMINISTRO AGUA POTABLE</t>
  </si>
  <si>
    <t>D900010</t>
  </si>
  <si>
    <t>Cuarto de bombas</t>
  </si>
  <si>
    <t>D9010</t>
  </si>
  <si>
    <t>BOMBEO SISTEMA CONTRA INCENDIO</t>
  </si>
  <si>
    <t>D901010</t>
  </si>
  <si>
    <t>SUMINISTRO E INSTALACIÓN DE EQUIPO DE BOMBEO CONTRA INCENDIO</t>
  </si>
  <si>
    <t>G</t>
  </si>
  <si>
    <t>URBANISMO</t>
  </si>
  <si>
    <t>G20</t>
  </si>
  <si>
    <t>OBRAS DE URBANISMO EN EXTERIORES</t>
  </si>
  <si>
    <t>G2090</t>
  </si>
  <si>
    <t>Cárcamo Tipo Canaleta Profunda Con Rejilla.</t>
  </si>
  <si>
    <t>G20520</t>
  </si>
  <si>
    <t>Piso de adoquín en arcilla de 20 X 10 X 6 CMS. Para tráfico peatonal, traba en espina de pescado. de ladrillera Santa Fe o similar</t>
  </si>
  <si>
    <t>G20530</t>
  </si>
  <si>
    <t>Piso de adoquín en arcilla de 20 X 10 X 8 CMS. Para tráfico pesado, traba en espina de pescado. de ladrillera Santa Fe o similar</t>
  </si>
  <si>
    <t xml:space="preserve">M </t>
  </si>
  <si>
    <t>MOBILIARIO</t>
  </si>
  <si>
    <t>M10</t>
  </si>
  <si>
    <t>MUEBLES</t>
  </si>
  <si>
    <t>M10390</t>
  </si>
  <si>
    <t>Banca de 1.23x 0.4x 0.075 con estructura en perfileria metálica y listones en madera teka de 1" x 4"</t>
  </si>
  <si>
    <t>MEMORIAS DE CÁLCULO</t>
  </si>
  <si>
    <t>SEDE N° :  9118</t>
  </si>
  <si>
    <t>VERSION: 12</t>
  </si>
  <si>
    <t>DD</t>
  </si>
  <si>
    <t>MM</t>
  </si>
  <si>
    <t>AA</t>
  </si>
  <si>
    <t>NOMBRE DEL PROYECTO</t>
  </si>
  <si>
    <t>CAPÍTULO</t>
  </si>
  <si>
    <t>SECTOR</t>
  </si>
  <si>
    <t>Dimensiones</t>
  </si>
  <si>
    <t>No Elem.</t>
  </si>
  <si>
    <t>Medida Total</t>
  </si>
  <si>
    <t>Alto</t>
  </si>
  <si>
    <t>Ancho</t>
  </si>
  <si>
    <t>Longitud</t>
  </si>
  <si>
    <t>Area</t>
  </si>
  <si>
    <t>Área total Etapa 1</t>
  </si>
  <si>
    <t>SUB ESTRUCTURA</t>
  </si>
  <si>
    <t>Ver en plano arquitectónico (AG200-2 - E1 - AREAS + NORMATIVA.pdf) y (SC _ A010 - A020 - A0290.dwg)</t>
  </si>
  <si>
    <t>ETAPA 1</t>
  </si>
  <si>
    <t>Cerramiento en polisombra (Offset 2m)</t>
  </si>
  <si>
    <t>Ver en plano arquitectónico (AG200-2 - E1 - AREAS + NORMATIVA.pdf)  y (SC _ A010 - A020 - A0290.dwg)</t>
  </si>
  <si>
    <t>ETAPA 1 Offset 2m</t>
  </si>
  <si>
    <t>PLANO ARQ. AD140 Modificación 1</t>
  </si>
  <si>
    <t>TANQUE</t>
  </si>
  <si>
    <t>Excavacion de Blouqe para adecuacion de terreno</t>
  </si>
  <si>
    <t>Bloques</t>
  </si>
  <si>
    <t>"Cantidades Gaira Etapa 1.xlsx,  Aguas residuales  3.02</t>
  </si>
  <si>
    <t>Tuberia Aguas Residuales</t>
  </si>
  <si>
    <t>Relleno para terrazeo zona de bloques, andenes rampa</t>
  </si>
  <si>
    <t>x</t>
  </si>
  <si>
    <t>Tabla A301010_Excavación Vigas Bloques</t>
  </si>
  <si>
    <t>Vigas bloques</t>
  </si>
  <si>
    <t>Tabla A301010_Excavación Vigas CERRAMIENTO</t>
  </si>
  <si>
    <t>Vigas cerramientos internos</t>
  </si>
  <si>
    <t>*</t>
  </si>
  <si>
    <t>Tabla A301010_Excavación Zapatas Bloques</t>
  </si>
  <si>
    <t>Zapatas Bloques</t>
  </si>
  <si>
    <t>Tabla A301010_Excavación Zapatas CERRAMIENTO</t>
  </si>
  <si>
    <t>Zapatas cerramientos internos</t>
  </si>
  <si>
    <t>Tabla 220610 CANTIDADES GAIRA ETAPAS</t>
  </si>
  <si>
    <t>Sistema de puesta a tierra</t>
  </si>
  <si>
    <t>Modificación</t>
  </si>
  <si>
    <t>Nuevo</t>
  </si>
  <si>
    <t>Tabla A301020_Relleno sub base - Losa de contrapiso E=7cm en concreto 3500PSI</t>
  </si>
  <si>
    <t>20cm espesor</t>
  </si>
  <si>
    <t>Tabla A301020_Relleno sub base - Losa de contrapiso E=10cm en concreto 3500PSI</t>
  </si>
  <si>
    <t>Tabla A301020_Relleno sub base - Zapatas</t>
  </si>
  <si>
    <t>Tabla A301030 - Bajo acabado de piso  G20520</t>
  </si>
  <si>
    <t>25cm total espesor</t>
  </si>
  <si>
    <t>Tabla A301030 - Bajo acabado de piso G20530</t>
  </si>
  <si>
    <t>Cerramiento polisombra (offset 2m)</t>
  </si>
  <si>
    <t>Ver excel de cantidades estructurales (MOD_SENA_EST_GAIRA_18-01-2022_V2_Schedules)</t>
  </si>
  <si>
    <t>ARMAZON ESTRUCTURAL</t>
  </si>
  <si>
    <t>Relleno en recebo común compactado</t>
  </si>
  <si>
    <t>Tabla A3020140_Concreto de Limpieza Zapatas Bloques</t>
  </si>
  <si>
    <t>ZAPATAS BLOQUES</t>
  </si>
  <si>
    <t>Tabla A3020140_Concreto de Limpieza Zapatas CERRAMIENTO</t>
  </si>
  <si>
    <t>ZAPATAS CERRAMIENTO</t>
  </si>
  <si>
    <t>Tabla A3020140_Concreto de Limpieza_Vigas Bloques</t>
  </si>
  <si>
    <t>VIGAS DE BLOQUES</t>
  </si>
  <si>
    <t>Tabla A3020140_Concreto de Limpieza Vigas CERRAMIENTO</t>
  </si>
  <si>
    <t>VIGAS DE CERRAMIENTO</t>
  </si>
  <si>
    <t>Ver plano estructural (ET-05.pdf)</t>
  </si>
  <si>
    <t>Tabla B10300 (MOD_SENA_EST_GAIRA_18-01-2022_V2_Schedules)</t>
  </si>
  <si>
    <t>Escaleras Cuato de Bombas y tanque</t>
  </si>
  <si>
    <t>Ver tabla de cantidades Revit</t>
  </si>
  <si>
    <t>RAMPA</t>
  </si>
  <si>
    <t xml:space="preserve">Muro en concreto 4000 PSI e: 35 CM (TANQUE) </t>
  </si>
  <si>
    <t>Bloques y Cerramientos</t>
  </si>
  <si>
    <t>Disminuyó</t>
  </si>
  <si>
    <t>Muro de contención en concreto de 3500PSI</t>
  </si>
  <si>
    <t>Concreto ciclópeo para cimentación (60% concreto 3500PSI y 40% piedra media zonga)</t>
  </si>
  <si>
    <t>Aumentó</t>
  </si>
  <si>
    <t>Ver excel de cantidades estructurales (MOD_SENA_EST_GAIRA_18-01-2022_V2_Schedules 7)</t>
  </si>
  <si>
    <t>Plano estructural ET-39</t>
  </si>
  <si>
    <t>Tabla B2013020 Modificación 1</t>
  </si>
  <si>
    <t>kg/ml</t>
  </si>
  <si>
    <t>Suministro, figuración e instalación de acero de refuero 60000 PSI</t>
  </si>
  <si>
    <t>Ver memoria estructural (Cartilla Muros Bloque 01.pdf)</t>
  </si>
  <si>
    <t>BLOQUE 1</t>
  </si>
  <si>
    <t>BLOQUE 1 M-1</t>
  </si>
  <si>
    <t>Ver memoria estructural (Elemento_por_Elemento CARTILLAS CIM B1.pdf)</t>
  </si>
  <si>
    <t>BLOQUE 1 VC-1 / CIM</t>
  </si>
  <si>
    <t>BLOQUE 1 VC-2 / CIM</t>
  </si>
  <si>
    <t>BLOQUE 1 VC-3 / CIM</t>
  </si>
  <si>
    <t>BLOQUE 1 VC-4 / CIM</t>
  </si>
  <si>
    <t>BLOQUE 1 VC-5 / CIM</t>
  </si>
  <si>
    <t>Disminuyó cantidad</t>
  </si>
  <si>
    <t>BLOQUE 1 VC-5A / CIM</t>
  </si>
  <si>
    <t>BLOQUE 1 VC-5B / CIM</t>
  </si>
  <si>
    <t>BLOQUE 1 VC-6 / CIM</t>
  </si>
  <si>
    <t>BLOQUE 1 VC-7 / CIM</t>
  </si>
  <si>
    <t>Ver memoria estructural (Cartilla Vigass Aereas Bloque 01.pdf)</t>
  </si>
  <si>
    <t>BLOQUE 1 VG-1 / PISO2</t>
  </si>
  <si>
    <t>BLOQUE 1 VG-3 / PISO2</t>
  </si>
  <si>
    <t>BLOQUE 1 VG-4 / PISO2</t>
  </si>
  <si>
    <t>BLOQUE 1 VG-5 / PISO2</t>
  </si>
  <si>
    <t>BLOQUE 1 VG-6 / PISO2</t>
  </si>
  <si>
    <t>BLOQUE 1 VG-7 / PISO2</t>
  </si>
  <si>
    <t>BLOQUE 1 VG-9 / PISO2</t>
  </si>
  <si>
    <t>BLOQUE 1 VG-2 ESCALERA / PISO2</t>
  </si>
  <si>
    <t>BLOQUE 1 VG-8 / PISO2</t>
  </si>
  <si>
    <t>BLOQUE 1 VG-1 / CUBIERTA_1</t>
  </si>
  <si>
    <t>BLOQUE 1 VG-2 ESCALERA / CUBIERTA_1</t>
  </si>
  <si>
    <t>BLOQUE 1 VG-3 / CUBIERTA_1</t>
  </si>
  <si>
    <t>BLOQUE 1 VG-4 / CUBIERTA_1</t>
  </si>
  <si>
    <t>BLOQUE 1 VG-5 / CUBIERTA_1</t>
  </si>
  <si>
    <t>BLOQUE 1 VG-6 / CUBIERTA_1</t>
  </si>
  <si>
    <t>BLOQUE 1 VG-7 / CUBIERTA_1</t>
  </si>
  <si>
    <t>BLOQUE 1 VG-8 / CUBIERTA_1</t>
  </si>
  <si>
    <t>BLOQUE 1 VG-9 / CUBIERTA_1</t>
  </si>
  <si>
    <t>Ver memoria estructural (Elemento_por_Elemento CARTILLAS VIGUETAS AEREAS B1.pdf)</t>
  </si>
  <si>
    <t>BLOQUE 1 VT-01 / Viguetas</t>
  </si>
  <si>
    <t>BLOQUE 1 VT-02 / Viguetas</t>
  </si>
  <si>
    <t>BLOQUE 1 VT-03 / Viguetas</t>
  </si>
  <si>
    <t>BLOQUE 1 VT-03A / Viguetas</t>
  </si>
  <si>
    <t>BLOQUE 1 VT-04 / Viguetas</t>
  </si>
  <si>
    <t>BLOQUE 1 VT-04A / Viguetas</t>
  </si>
  <si>
    <t>BLOQUE 1 VT-05 / Viguetas</t>
  </si>
  <si>
    <t>BLOQUE 1 VT-06 / Viguetas</t>
  </si>
  <si>
    <t>BLOQUE 1 VT-07 / Viguetas</t>
  </si>
  <si>
    <t>BLOQUE 1 VT-08 / Viguetas</t>
  </si>
  <si>
    <t>BLOQUE 1 VT-01/CUB / Viguetas</t>
  </si>
  <si>
    <t>BLOQUE 1 VT-02/CUB / Viguetas</t>
  </si>
  <si>
    <t>BLOQUE 1 VT-03/CUB / Viguetas</t>
  </si>
  <si>
    <t>BLOQUE 1 VT-04/CUB / Viguetas</t>
  </si>
  <si>
    <t>BLOQUE 1 VT-05/CUB / Viguetas</t>
  </si>
  <si>
    <t>BLOQUE 1 VT-06/CUB / Viguetas</t>
  </si>
  <si>
    <t>Ver memoria estructural (Cartilla Columnas Bloque 01.pdf)</t>
  </si>
  <si>
    <t>BLOQUE 1 C-1</t>
  </si>
  <si>
    <t>BLOQUE 1 C-2</t>
  </si>
  <si>
    <t>Ver memoria estructural (Zapatas B-01.pdf)</t>
  </si>
  <si>
    <t>BLOQUE 1 Z-01</t>
  </si>
  <si>
    <t>BLOQUE 1 Z-02</t>
  </si>
  <si>
    <t>BLOQUE 1 Z-03</t>
  </si>
  <si>
    <t>BLOQUE 1 Z-04</t>
  </si>
  <si>
    <t>BLOQUE 1 Z-05</t>
  </si>
  <si>
    <t>BLOQUE 1 Z-06</t>
  </si>
  <si>
    <t>BLOQUE 1 Z-07</t>
  </si>
  <si>
    <t>BLOQUE 1 Z-08</t>
  </si>
  <si>
    <t xml:space="preserve">BLOQUE 1 Z-09  </t>
  </si>
  <si>
    <t>BLOQUE 1 Z-10</t>
  </si>
  <si>
    <t>Ver memoria estructural (ETAPA 01.pdf)</t>
  </si>
  <si>
    <t>BLOQUE 1 TRAMO 01 E-01</t>
  </si>
  <si>
    <t>BLOQUE 1 TRAMO 01 E-01 (PISO 01)</t>
  </si>
  <si>
    <t>BLOQUE 1 TRAMO 02 (Son 4)</t>
  </si>
  <si>
    <t>BLOQUE 1 PLACA E-02</t>
  </si>
  <si>
    <t>BLOQUE 4</t>
  </si>
  <si>
    <t>BLOQUE 4 VC-1 / Viguetas</t>
  </si>
  <si>
    <t>BLOQUE 4 VC-2 / Viguetas</t>
  </si>
  <si>
    <t>Ver memoria estructural (Elemento_por_Elemento CARTILLAS VIGUETAS AEREAS B4.pdf)</t>
  </si>
  <si>
    <t>BLOQUE 4 VT-1 / Viguetas</t>
  </si>
  <si>
    <t>BLOQUE 4 VT-3 / Viguetas</t>
  </si>
  <si>
    <t>BLOQUE 4 VT-4 / Viguetas</t>
  </si>
  <si>
    <t>BLOQUE 4 VT-2 / Viguetas</t>
  </si>
  <si>
    <t>BLOQUE 4 VT-5 / Viguetas</t>
  </si>
  <si>
    <t>Ver memoria estructural (Elemento_por_Elemento CARTILLAS COLUMNA C-4.pdf)</t>
  </si>
  <si>
    <t>BLOQUE 4 C - 1 BLOQUE 4</t>
  </si>
  <si>
    <t>Ver memoria estructural (Cartilla Vigas Aereas bloque 04)</t>
  </si>
  <si>
    <t>BLOQUE 4 VG-1 BLOQUE 4 / CUBIERTA</t>
  </si>
  <si>
    <t>BLOQUE 4 VG-2 BLOQUE 4 / CUBIERTA</t>
  </si>
  <si>
    <t>BLOQUE 4 VG-3 BLOQUE 4 / CUBIERTA</t>
  </si>
  <si>
    <t>BLOQUE 4 Z-01</t>
  </si>
  <si>
    <t>Ver memoria estructural (Elemento_por_Elemento CARTILLAS COLUMNA C-5.pdf)</t>
  </si>
  <si>
    <t>BLOQUE 5</t>
  </si>
  <si>
    <t>BLOQUE 5 C - 1 BLOQUE 5</t>
  </si>
  <si>
    <t>BLOQUE 5 VG-1 BLOQUE 5 / CUBIERTA</t>
  </si>
  <si>
    <t>BLOQUE 5 VG-2 BLOQUE 5 / CUBIERTA</t>
  </si>
  <si>
    <t>BLOQUE 5 VC-2 / Viguetas</t>
  </si>
  <si>
    <t>BLOQUE 5 VC-1 / Viguetas</t>
  </si>
  <si>
    <t>BLOQUE 5 Z-01</t>
  </si>
  <si>
    <t>Ver memoria estructural (Elemento_por_Elemento CARTILLAS COLUMNA C-6.pdf)</t>
  </si>
  <si>
    <t>BLOQUE 6</t>
  </si>
  <si>
    <t>BLOQUE 6 C - 1 BLOQUE 6</t>
  </si>
  <si>
    <t>BLOQUE 6 VG-1 / CUBIERTA</t>
  </si>
  <si>
    <t>BLOQUE 6 VG-2 / CUBIERTA</t>
  </si>
  <si>
    <t>BLOQUE 6 VG-3 / CUBIERTA</t>
  </si>
  <si>
    <t>BLOQUE 6 VC-1 / Viguetas</t>
  </si>
  <si>
    <t>BLOQUE 6 VC-2 / Viguetas</t>
  </si>
  <si>
    <t>BLOQUE 6 VC-3 / Viguetas</t>
  </si>
  <si>
    <t>Ver memoria estructural (Elemento_por_Elemento CARTILLAS VIGUETAS AEREAS B6.pdf)</t>
  </si>
  <si>
    <t>BLOQUE 6 VT-1 / Viguetas</t>
  </si>
  <si>
    <t>BLOQUE 6 Z-01</t>
  </si>
  <si>
    <t>Ver memoria estructural (Zapatas Rampa.pdf)</t>
  </si>
  <si>
    <t>RAMPA Z-01</t>
  </si>
  <si>
    <t>RAMPA Z-02</t>
  </si>
  <si>
    <t>RAMPA Z-03</t>
  </si>
  <si>
    <t>RAMPA VC-R</t>
  </si>
  <si>
    <t>RAMPA COL-01</t>
  </si>
  <si>
    <t>RAMPA VGR-01</t>
  </si>
  <si>
    <t>RAMPA VGR-02</t>
  </si>
  <si>
    <t>RAMPA VGR-03</t>
  </si>
  <si>
    <t>RAMPA VGR-03A</t>
  </si>
  <si>
    <t>RAMPA VGR</t>
  </si>
  <si>
    <t>RAMPA LOSA</t>
  </si>
  <si>
    <t>TANQUE LOSA INFERIOR</t>
  </si>
  <si>
    <t>TANQUE MUROS</t>
  </si>
  <si>
    <t>TANQUE LOSA SUPERIOR</t>
  </si>
  <si>
    <t>TANQUE ESCALERA 06</t>
  </si>
  <si>
    <t>TANQUE ESCALERA 07</t>
  </si>
  <si>
    <t xml:space="preserve">TANQUE ESCALERA 08 </t>
  </si>
  <si>
    <t>Ver memoria estructural (CARTILLAS DE HIERROS VIGAS TANQUE)</t>
  </si>
  <si>
    <t>VG-1 (TANQUE) / Viguetas</t>
  </si>
  <si>
    <t>VG-2 (TANQUE) / Viguetas</t>
  </si>
  <si>
    <t>VG-3 (CABEZAL) / Viguetas</t>
  </si>
  <si>
    <t>Ver memoria estructural (Elemento_por_Elemento cartilla cerramientos internos.pdf)</t>
  </si>
  <si>
    <t>CERR INT</t>
  </si>
  <si>
    <t>MUROS DE CERRAMIENTO INTERNO CT-1</t>
  </si>
  <si>
    <t>MUROS DE CERRAMIENTO INTERNO VC-1</t>
  </si>
  <si>
    <t>MUROS DE CERRAMIENTO INTERNO VGC-1</t>
  </si>
  <si>
    <t>MUROS DE CERRAMIENTO INTERNO Z-1</t>
  </si>
  <si>
    <t>MUROS DE CERRAMIENTO INTERNO CT-2</t>
  </si>
  <si>
    <t>MUROS DE CERRAMIENTO INTERNO Z-2</t>
  </si>
  <si>
    <t>MUROS DE CERRAMIENTO INTERNO VC-2</t>
  </si>
  <si>
    <t>Ver memoria estructural (Escalera - 2.pdf)</t>
  </si>
  <si>
    <t>ESCALERA</t>
  </si>
  <si>
    <t>ESCALERA 2 / VIGA 01</t>
  </si>
  <si>
    <t>LOSA CONTRAPISO</t>
  </si>
  <si>
    <t>PLACA AEREA SEGUNDO PISO</t>
  </si>
  <si>
    <t>PLACA AEREA CUBIERTA</t>
  </si>
  <si>
    <t>CONSTRUCCIÓN INTERIOR</t>
  </si>
  <si>
    <t>Ver excel de cantidades arquitectura (MOD_SENA_ARQ_GAIRA_14-03-2022)</t>
  </si>
  <si>
    <t>MUROS MAPOSTERIA</t>
  </si>
  <si>
    <t>BORDILLO DE CUBIERTAS PLANAS</t>
  </si>
  <si>
    <t>CUARTOS FRÍOS COCINA</t>
  </si>
  <si>
    <t>EXTERIORES</t>
  </si>
  <si>
    <t>BARANDAS DE CIRCULACIONES E:14 CM</t>
  </si>
  <si>
    <t>CUBIERTAS PLANAS</t>
  </si>
  <si>
    <t>CUBIERTA SERVICIOS CASA SANTA CRUZ</t>
  </si>
  <si>
    <t>CUBIERTA</t>
  </si>
  <si>
    <t>CUBIERTAS INCLINADAS</t>
  </si>
  <si>
    <t>V-1, ,V-2 , V-3, V-6 ,v-7, V-8 ,V-9, V-11, v-15</t>
  </si>
  <si>
    <t>V-4, V-10, V-16</t>
  </si>
  <si>
    <t>V-5
V-13
V-14
V-29</t>
  </si>
  <si>
    <t>PV-1</t>
  </si>
  <si>
    <t>PV-2</t>
  </si>
  <si>
    <t>P-1
P-2
P-3
P-5</t>
  </si>
  <si>
    <t>P-9
P-10
P-11
P-12</t>
  </si>
  <si>
    <t>P-7</t>
  </si>
  <si>
    <t>CIRCULACIONES</t>
  </si>
  <si>
    <t>CUARTOS FRÍOS COCINA
P-4</t>
  </si>
  <si>
    <t xml:space="preserve">P-14
</t>
  </si>
  <si>
    <t>P-13</t>
  </si>
  <si>
    <t>P-16</t>
  </si>
  <si>
    <t>Porcentaje del total</t>
  </si>
  <si>
    <t>60% del pañete total C502020</t>
  </si>
  <si>
    <t>Zonas húmedas</t>
  </si>
  <si>
    <t>40% del pañete total C502020</t>
  </si>
  <si>
    <t>BAÑOS</t>
  </si>
  <si>
    <t>m3</t>
  </si>
  <si>
    <t>ESCALERAS Y RAMPAS BLOQUE1</t>
  </si>
  <si>
    <t>GENERAL</t>
  </si>
  <si>
    <t>CORTINEROS</t>
  </si>
  <si>
    <t>Ver excel de cantidades en modelo MOD_SENA_GAS_GAI_ESCUELA_14-03-2022 (Planos G-01, G-03 y G-05)</t>
  </si>
  <si>
    <t>Ver excel cantidades hidrosanitarias (Cantidades SUM-GAS_Gaira Etapa 1)</t>
  </si>
  <si>
    <t>ACCESORIOS PVC-S DIÁMETRO 2"</t>
  </si>
  <si>
    <t>Aguas Lluvias</t>
  </si>
  <si>
    <t>Aguas Residuales</t>
  </si>
  <si>
    <t xml:space="preserve">Ver excel cantidades hidrosanitarias (Cantidades Gaira Etapa 1 - 2.01) </t>
  </si>
  <si>
    <t>Agua Potable</t>
  </si>
  <si>
    <t xml:space="preserve">Ver excel cantidades hidrosanitarias (Cantidades Gaira Etapa 1 - 3.02) </t>
  </si>
  <si>
    <t xml:space="preserve">Ver excel cantidades hidrosanitarias (Cantidades Gaira Etapa 1 - 3.03.02) </t>
  </si>
  <si>
    <t>Gas</t>
  </si>
  <si>
    <t xml:space="preserve">Ver excel cantidades hidrosanitarias (Cantidades Gaira Etapa 1 - 4.06.1) </t>
  </si>
  <si>
    <t>Incendio</t>
  </si>
  <si>
    <t xml:space="preserve">Ver excel cantidades hidrosanitarias (Cantidades Gaira Etapa 1 Item 2.02) </t>
  </si>
  <si>
    <t xml:space="preserve">Ver excel cantidades hidrosanitarias (Cantidades Gaira Etapa 1 Item 3.03) </t>
  </si>
  <si>
    <t xml:space="preserve">Ver excel cantidades hidrosanitarias (Cantidades Gaira Etapa 1 - Item 3.06.04) </t>
  </si>
  <si>
    <t xml:space="preserve">Ver excel cantidades hidrosanitarias (Cantidades Gaira Etapa 1 Item 2.02 ) </t>
  </si>
  <si>
    <t xml:space="preserve">Ver excel cantidades hidrosanitarias (Cantidades Gaira Etapa 1 - Item 4.06.2) </t>
  </si>
  <si>
    <t xml:space="preserve">Ver excel cantidades hidrosanitarias (Cantidades Gaira Etapa 1 Item 2.04) </t>
  </si>
  <si>
    <t xml:space="preserve">Ver excel cantidades hidrosanitarias (Cantidades Gaira Etapa 1 Item 3.06) </t>
  </si>
  <si>
    <t xml:space="preserve">Ver excel cantidades hidrosanitarias (Cantidades Gaira Etapa 1 Item 3.06.06) </t>
  </si>
  <si>
    <t xml:space="preserve">Ver excel cantidades hidrosanitarias (Cantidades Gaira Etapa 1 Item 4.06.4) </t>
  </si>
  <si>
    <t>BLOQUES INTERNOS</t>
  </si>
  <si>
    <t xml:space="preserve">Ver excel cantidades hidrosanitarias (Cantidades Gaira Etapa 1 Item 2.03) </t>
  </si>
  <si>
    <t xml:space="preserve">Ver excel cantidades hidrosanitarias (Cantidades Gaira Etapa 1Item 3.05) </t>
  </si>
  <si>
    <t xml:space="preserve">Ver excel cantidades hidrosanitarias (Cantidades Gaira Etapa 1 Item 3.06.05) </t>
  </si>
  <si>
    <t xml:space="preserve">Ver excel cantidades hidrosanitarias (Cantidades Gaira Etapa 1Item 4.06.3) </t>
  </si>
  <si>
    <t xml:space="preserve">Ver excel cantidades hidrosanitarias (Cantidades Gaira Etapa 1 Item -3.06.03) </t>
  </si>
  <si>
    <t>MOD_CASA_SANTA_CRUZ_HVAC_V2_14_01_2022</t>
  </si>
  <si>
    <t xml:space="preserve">Ver excel cantidades mecánicas (MOD_SENA_HVAC_GAI_ESCUELA_V4_11-01-2022) </t>
  </si>
  <si>
    <t>1</t>
  </si>
  <si>
    <t>Ver excel cantidades mecánicas (MOD_SENA_HVAC_GAI_ESCUELA_V4_11-01-2022)</t>
  </si>
  <si>
    <t>7</t>
  </si>
  <si>
    <t>4</t>
  </si>
  <si>
    <t>2</t>
  </si>
  <si>
    <t>12</t>
  </si>
  <si>
    <t>3</t>
  </si>
  <si>
    <t>5</t>
  </si>
  <si>
    <t>9</t>
  </si>
  <si>
    <t>26</t>
  </si>
  <si>
    <t xml:space="preserve"> </t>
  </si>
  <si>
    <t>Ver excel tabla de cantidades eléctrico (220610 CANTIDADES GAIRA ETAPAS)</t>
  </si>
  <si>
    <t>Alimentadores</t>
  </si>
  <si>
    <t xml:space="preserve">Alimentadores </t>
  </si>
  <si>
    <t>Iluminación</t>
  </si>
  <si>
    <t>Tomacorrientes</t>
  </si>
  <si>
    <t>Comunicación</t>
  </si>
  <si>
    <t>Tabla Modificación 1</t>
  </si>
  <si>
    <t>Ver excel tabla de cantidades eléctrico (220610 CANTIDADES GAIRA ETAPAS) - INST DE TELECOMUNICACIONES</t>
  </si>
  <si>
    <t>Detección</t>
  </si>
  <si>
    <t>CCTV</t>
  </si>
  <si>
    <t xml:space="preserve">Ver cantidaddes MOD_SENA_CCTV_GAI_ESCUELA_02-02-2022.rvt </t>
  </si>
  <si>
    <t>SISTEMA DE PROTECCIÓN CONTRA INCENDIO</t>
  </si>
  <si>
    <t>Ver excel hidrosanitario (Anexo 1.1 Cantidades Almacen Gaira Hidro)</t>
  </si>
  <si>
    <t>CUARTO DE BOMBAS</t>
  </si>
  <si>
    <t>SUMINISTRO E INSTALACIÓN DE EQUIPO CONTRA INCENDIO ELÉCTRICA, 400 GPM, CDT 105 PSI, POT=50HP</t>
  </si>
  <si>
    <t>Cárcamo Tipo Canaleta Profunda Con Rejilla. Dimensiones: 45x40x100cm</t>
  </si>
  <si>
    <t>Ver excel de cantidades hidrosanitarias (MOD_SENA_DESAGUES_GAI_ESCUELA_12-04-2022.xlsx)</t>
  </si>
  <si>
    <t>Aguas lluvias</t>
  </si>
  <si>
    <t>Pasillos externos</t>
  </si>
  <si>
    <t>Parqueaderos</t>
  </si>
  <si>
    <t>DESCRIPCION</t>
  </si>
  <si>
    <t>VR. UNITARIO</t>
  </si>
  <si>
    <t>VR.PARCIAL</t>
  </si>
  <si>
    <t>ACOMETIDAS ELECTRICAS</t>
  </si>
  <si>
    <t>ACOMETIDAS DE BAJA TENSIÓN 220 V</t>
  </si>
  <si>
    <t>1.1.1</t>
  </si>
  <si>
    <t>1.1.2</t>
  </si>
  <si>
    <t>1.1.3</t>
  </si>
  <si>
    <t>1.1.4</t>
  </si>
  <si>
    <t>1.1.5</t>
  </si>
  <si>
    <t>1.1.6</t>
  </si>
  <si>
    <t>ACOMETIDAS DE MEDIA TENSIÓN 13,2 KV</t>
  </si>
  <si>
    <t>1.2.1</t>
  </si>
  <si>
    <t>1.2.2</t>
  </si>
  <si>
    <t>JUEGO</t>
  </si>
  <si>
    <t>1.2.3</t>
  </si>
  <si>
    <t>1.2.4</t>
  </si>
  <si>
    <t>1.2.5</t>
  </si>
  <si>
    <t>1.2.6</t>
  </si>
  <si>
    <t>GRUPOS ELECTROGENOS</t>
  </si>
  <si>
    <t>2.1.1</t>
  </si>
  <si>
    <t>2.1.2</t>
  </si>
  <si>
    <t>2.1.3</t>
  </si>
  <si>
    <t>SISTEMA DE DETECCION Y EXTINCION DE INCENDIOS</t>
  </si>
  <si>
    <t>3.1.1</t>
  </si>
  <si>
    <t>3.1.2</t>
  </si>
  <si>
    <t>3.1.3</t>
  </si>
  <si>
    <t>3.1.4</t>
  </si>
  <si>
    <t>3.1.5</t>
  </si>
  <si>
    <t>SISTEMA DE EXTINCIÓN DE INCENDIOS</t>
  </si>
  <si>
    <t>3.2.1</t>
  </si>
  <si>
    <t>3.2.2</t>
  </si>
  <si>
    <t>SISTEMA DE PUESTA A TIERRA</t>
  </si>
  <si>
    <t>4.1.1</t>
  </si>
  <si>
    <t>4.1.2</t>
  </si>
  <si>
    <t>4.1.3</t>
  </si>
  <si>
    <t>4.1.4</t>
  </si>
  <si>
    <t>4.1.5</t>
  </si>
  <si>
    <t>4.1.6</t>
  </si>
  <si>
    <t>ILUMINACION Y TOMAS DE FUERZA</t>
  </si>
  <si>
    <t>TABLERO DE DISTRICUÓN</t>
  </si>
  <si>
    <t>5.1.1</t>
  </si>
  <si>
    <t>5.1.2</t>
  </si>
  <si>
    <t>5.1.3</t>
  </si>
  <si>
    <t>5.1.4</t>
  </si>
  <si>
    <t>5.1.5</t>
  </si>
  <si>
    <t>5.1.6</t>
  </si>
  <si>
    <t>5.1.7</t>
  </si>
  <si>
    <t>5.1.8</t>
  </si>
  <si>
    <t>5.1.9</t>
  </si>
  <si>
    <t>5.1.10</t>
  </si>
  <si>
    <t>5.1.11</t>
  </si>
  <si>
    <t>5.1.12</t>
  </si>
  <si>
    <t>5.1.13</t>
  </si>
  <si>
    <t>5.1.14</t>
  </si>
  <si>
    <t>REDES DE DISTRIBUCION PRIMARIA Y SECUNDARIA</t>
  </si>
  <si>
    <t>DESMONTE</t>
  </si>
  <si>
    <t>6.1.1</t>
  </si>
  <si>
    <t>6.1.2</t>
  </si>
  <si>
    <t>6.1.3</t>
  </si>
  <si>
    <t>6.1.4</t>
  </si>
  <si>
    <t>6.1.5</t>
  </si>
  <si>
    <t>6.1.6</t>
  </si>
  <si>
    <t>REDES PRIMARIAS DE DISTRIBUCIÓN DE ENERGÍA ELÉCTRICA, CABLE DE GUARDA</t>
  </si>
  <si>
    <t>6.2.1</t>
  </si>
  <si>
    <t>6.2.2</t>
  </si>
  <si>
    <t>6.2.3</t>
  </si>
  <si>
    <t>6.2.4</t>
  </si>
  <si>
    <t>REDES SECUNDARIA DE DISTRIBUCIÓN DE ENERGÍA ELÉCTRICA, CABLE DE GUARDA</t>
  </si>
  <si>
    <t>6.3.1</t>
  </si>
  <si>
    <t>6.3.2</t>
  </si>
  <si>
    <t>6.3.3</t>
  </si>
  <si>
    <t>6.3.4</t>
  </si>
  <si>
    <t>6.3.5</t>
  </si>
  <si>
    <t>6.3.6</t>
  </si>
  <si>
    <t>6.3.7</t>
  </si>
  <si>
    <t>EQUIPOS</t>
  </si>
  <si>
    <t>6.4.1</t>
  </si>
  <si>
    <t>6.4.2</t>
  </si>
  <si>
    <t>6.4.3</t>
  </si>
  <si>
    <t>6.4.4</t>
  </si>
  <si>
    <t>6.4.5</t>
  </si>
  <si>
    <t>CIMENTACIONES</t>
  </si>
  <si>
    <t>6.5.1</t>
  </si>
  <si>
    <t>6.5.2</t>
  </si>
  <si>
    <t>SOPORTES</t>
  </si>
  <si>
    <t>6.6.1</t>
  </si>
  <si>
    <t>6.6.2</t>
  </si>
  <si>
    <t>6.6.3</t>
  </si>
  <si>
    <t>6.6.4</t>
  </si>
  <si>
    <t>SISTEMA DE ALMACENAMIENTO Y TRASIEGO DE COMBUSTIBLE  </t>
  </si>
  <si>
    <t>TANQUES DE ALMACENAMIENTO</t>
  </si>
  <si>
    <t>7.1.1</t>
  </si>
  <si>
    <t>7.1.2</t>
  </si>
  <si>
    <t>SISTEMA DE TRASIEGO Y BOMBEO</t>
  </si>
  <si>
    <t>7.2.1</t>
  </si>
  <si>
    <t>7.2.2</t>
  </si>
  <si>
    <t>7.2.3</t>
  </si>
  <si>
    <t>7.2.4</t>
  </si>
  <si>
    <t>7.2.5</t>
  </si>
  <si>
    <t>7.2.6</t>
  </si>
  <si>
    <t>7.2.7</t>
  </si>
  <si>
    <t>7.2.8</t>
  </si>
  <si>
    <t>7.2.9</t>
  </si>
  <si>
    <t>7.2.10</t>
  </si>
  <si>
    <t>7.2.11</t>
  </si>
  <si>
    <t>7.2.12</t>
  </si>
  <si>
    <t>7.2.13</t>
  </si>
  <si>
    <t>7.2.14</t>
  </si>
  <si>
    <t>7.2.15</t>
  </si>
  <si>
    <t>7.2.16</t>
  </si>
  <si>
    <t>7.2.17</t>
  </si>
  <si>
    <t>7.2.18</t>
  </si>
  <si>
    <t>7.2.19</t>
  </si>
  <si>
    <t>7.2.20</t>
  </si>
  <si>
    <t>7.2.21</t>
  </si>
  <si>
    <t>7.2.22</t>
  </si>
  <si>
    <t>TABLERO ELECTRICOS</t>
  </si>
  <si>
    <t>CELDA DE BAJA TENSIÓN</t>
  </si>
  <si>
    <t>8.1.1</t>
  </si>
  <si>
    <t>TABLERO DE CONTROL</t>
  </si>
  <si>
    <t>8.2.1</t>
  </si>
  <si>
    <t>CELDA DE MEDIA TENSIÓN</t>
  </si>
  <si>
    <t>8.3.1</t>
  </si>
  <si>
    <t>CELDA DE MEDIDA</t>
  </si>
  <si>
    <t>8.4.1</t>
  </si>
  <si>
    <t>OBRA CIVIL</t>
  </si>
  <si>
    <t>PRELIMINARES</t>
  </si>
  <si>
    <t>9.1.1</t>
  </si>
  <si>
    <t>9.1.2</t>
  </si>
  <si>
    <t>9.1.3</t>
  </si>
  <si>
    <t>9.1.4</t>
  </si>
  <si>
    <t>9.1.5</t>
  </si>
  <si>
    <t>9.1.6</t>
  </si>
  <si>
    <t>9.1.7</t>
  </si>
  <si>
    <t>EXCAVACIONES Y RELLENOS</t>
  </si>
  <si>
    <t>9.2.1</t>
  </si>
  <si>
    <t>9.2.2</t>
  </si>
  <si>
    <t>9.2.3</t>
  </si>
  <si>
    <t>ESTRUCTURAS EN CONCRETO</t>
  </si>
  <si>
    <t>9.3.1</t>
  </si>
  <si>
    <t>9.3.2</t>
  </si>
  <si>
    <t>9.3.3</t>
  </si>
  <si>
    <t>9.3.4</t>
  </si>
  <si>
    <t>9.3.5</t>
  </si>
  <si>
    <t>9.3.6</t>
  </si>
  <si>
    <t>9.3.7</t>
  </si>
  <si>
    <t>9.3.8</t>
  </si>
  <si>
    <t>ESTRUCTURAS METALICAS</t>
  </si>
  <si>
    <t>9.4.1</t>
  </si>
  <si>
    <t>9.4.2</t>
  </si>
  <si>
    <t>9.4.3</t>
  </si>
  <si>
    <t>9.4.4</t>
  </si>
  <si>
    <t>MAMPOSTERIA</t>
  </si>
  <si>
    <t>9.5.1</t>
  </si>
  <si>
    <t>9.5.2</t>
  </si>
  <si>
    <t>9.5.3</t>
  </si>
  <si>
    <t>9.5.4</t>
  </si>
  <si>
    <t>9.6.1</t>
  </si>
  <si>
    <t>TUBERIAS Y DUCTOS DE DESAGÜE AGUAS LLUVIAS</t>
  </si>
  <si>
    <t>9.7.1</t>
  </si>
  <si>
    <t>9.7.2</t>
  </si>
  <si>
    <t>9.7.3</t>
  </si>
  <si>
    <t>9.7.4</t>
  </si>
  <si>
    <t>SUMINISTRO E INSTALACION DE TRAGANTE 6"X4"</t>
  </si>
  <si>
    <t>9.7.5</t>
  </si>
  <si>
    <t>SUMINISTRO E INSTALACION DE TUBERIA 4"</t>
  </si>
  <si>
    <t>9.7.6</t>
  </si>
  <si>
    <t>SUMINISTRO E INSTALACION DE CAJA DE INSPECCION 0.60X0.60M</t>
  </si>
  <si>
    <t>9.7.7</t>
  </si>
  <si>
    <t>9.8.1</t>
  </si>
  <si>
    <t>9.8.2</t>
  </si>
  <si>
    <t>9.8.3</t>
  </si>
  <si>
    <t>TRANSPORTE</t>
  </si>
  <si>
    <t>9.9.1</t>
  </si>
  <si>
    <t>9.9.2</t>
  </si>
  <si>
    <t>9.9.3</t>
  </si>
  <si>
    <t>COSTO DIRECTO TOTAL</t>
  </si>
  <si>
    <t xml:space="preserve">A. ADMINISTRACIÓN </t>
  </si>
  <si>
    <t>I. IMPREVISTOS</t>
  </si>
  <si>
    <t>U. UTILIDAD</t>
  </si>
  <si>
    <t>IVA SOBRE LAS UTILIDADES</t>
  </si>
  <si>
    <t>COSTO TOTAL DEL PROYECTO</t>
  </si>
  <si>
    <t>XX%</t>
  </si>
  <si>
    <t>ANEXO 7A - OFERTA ECONÓMICA
EMPRESA NACIONAL PROMOTORA DEL DESARROLLO TERRITORIAL – ENTerritorio
OBJETO: “EJECUCIÓN DE ACTIVIDADES PARA LA PUESTA EN FUNCIONAMIENTO DE LA RED DE MEDIA TENSIÓN EJECUTADAS BAJO EL CONTRATO DE OBRA No 2141407 CON EL FIN DE PONER EN FUNCIONAMIENTO LAS REDES ELÉCTRICAS EXISTENTES DEL TRAMO ARUSÍ, APARTADÓ Y TERMALES Y DEL TRAMO DE LA "Y" AL PUNTO DENOMINADO "CASA DE MAQUINAS" EN EL MUNICIPIO DE NUQUÍ DEPARTAMENTO DEL CHOCÓ”
INA XXX-2023</t>
  </si>
  <si>
    <t>Nombre del oferente:</t>
  </si>
  <si>
    <t>Nombre del Representante Legal:</t>
  </si>
  <si>
    <t>C. C. No.:</t>
  </si>
  <si>
    <t>Firma del Representante Legal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</si>
</sst>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5">
    <numFmt numFmtId="42" formatCode="_-&quot;$&quot;\ * #,##0_-;\-&quot;$&quot;\ * #,##0_-;_-&quot;$&quot;\ * &quot;-&quot;_-;_-@_-"/>
    <numFmt numFmtId="44" formatCode="_-&quot;$&quot;\ * #,##0.00_-;\-&quot;$&quot;\ * #,##0.00_-;_-&quot;$&quot;\ * &quot;-&quot;??_-;_-@_-"/>
    <numFmt numFmtId="43" formatCode="_-* #,##0.00_-;\-* #,##0.00_-;_-* &quot;-&quot;??_-;_-@_-"/>
    <numFmt numFmtId="164" formatCode="_(* #,##0.00_);_(* \(#,##0.00\);_(* &quot;-&quot;??_);_(@_)"/>
    <numFmt numFmtId="165" formatCode="_-&quot;$&quot;\ * #,##0.0_-;\-&quot;$&quot;\ * #,##0.0_-;_-&quot;$&quot;\ * &quot;-&quot;??_-;_-@_-"/>
    <numFmt numFmtId="166" formatCode="0.0%"/>
    <numFmt numFmtId="167" formatCode="_-* #,##0.0_-;\-* #,##0.0_-;_-* &quot;-&quot;?_-;_-@_-"/>
    <numFmt numFmtId="168" formatCode="[$$-240A]\ #,##0;\-[$$-240A]\ #,##0"/>
    <numFmt numFmtId="169" formatCode="_-&quot;$&quot;\ * #,##0_-;\-&quot;$&quot;\ * #,##0_-;_-&quot;$&quot;\ * &quot;-&quot;??_-;_-@_-"/>
    <numFmt numFmtId="170" formatCode="0.0"/>
    <numFmt numFmtId="171" formatCode="[$€-2]\ #,##0.00_);[Red]\([$€-2]\ #,##0.00\)"/>
    <numFmt numFmtId="172" formatCode="_-&quot;$&quot;\ * #,##0.0_-;\-&quot;$&quot;\ * #,##0.0_-;_-&quot;$&quot;\ * &quot;-&quot;?_-;_-@_-"/>
    <numFmt numFmtId="173" formatCode="&quot;$&quot;\ #,##0.00"/>
    <numFmt numFmtId="174" formatCode="_-&quot;$&quot;\ * #,##0.00_-;\-&quot;$&quot;\ * #,##0.00_-;_-&quot;$&quot;\ * &quot;-&quot;_-;_-@_-"/>
    <numFmt numFmtId="175" formatCode="[$$-240A]\ #,##0.00;\-[$$-240A]\ #,##0.00"/>
  </numFmts>
  <fonts count="66" x14ac:knownFonts="1">
    <font>
      <sz val="11"/>
      <color theme="1"/>
      <name val="Calibri"/>
      <family val="2"/>
      <scheme val="minor"/>
    </font>
    <font>
      <sz val="11"/>
      <color theme="1"/>
      <name val="Calibri"/>
      <family val="2"/>
      <scheme val="minor"/>
    </font>
    <font>
      <b/>
      <sz val="11"/>
      <color theme="1"/>
      <name val="Calibri"/>
      <family val="2"/>
      <scheme val="minor"/>
    </font>
    <font>
      <b/>
      <sz val="12"/>
      <color rgb="FF0033CC"/>
      <name val="Arial Narrow"/>
      <family val="2"/>
    </font>
    <font>
      <sz val="12"/>
      <color theme="1"/>
      <name val="Arial Narrow"/>
      <family val="2"/>
    </font>
    <font>
      <b/>
      <sz val="12"/>
      <color theme="1"/>
      <name val="Arial Narrow"/>
      <family val="2"/>
    </font>
    <font>
      <sz val="16"/>
      <color theme="1"/>
      <name val="Calibri"/>
      <family val="2"/>
      <scheme val="minor"/>
    </font>
    <font>
      <sz val="20"/>
      <color theme="1"/>
      <name val="Calibri"/>
      <family val="2"/>
      <scheme val="minor"/>
    </font>
    <font>
      <sz val="16"/>
      <color theme="1"/>
      <name val="Arial Narrow"/>
      <family val="2"/>
    </font>
    <font>
      <sz val="10"/>
      <name val="Arial"/>
      <family val="2"/>
    </font>
    <font>
      <b/>
      <sz val="16"/>
      <color rgb="FF0000FF"/>
      <name val="Arial Narrow"/>
      <family val="2"/>
    </font>
    <font>
      <b/>
      <sz val="16"/>
      <color theme="1"/>
      <name val="Arial Narrow"/>
      <family val="2"/>
    </font>
    <font>
      <sz val="16"/>
      <name val="Arial Narrow"/>
      <family val="2"/>
    </font>
    <font>
      <u/>
      <sz val="11"/>
      <color theme="10"/>
      <name val="Calibri"/>
      <family val="2"/>
      <scheme val="minor"/>
    </font>
    <font>
      <sz val="20"/>
      <color theme="10"/>
      <name val="Calibri"/>
      <family val="2"/>
      <scheme val="minor"/>
    </font>
    <font>
      <sz val="20"/>
      <name val="Times New Roman"/>
      <family val="1"/>
    </font>
    <font>
      <b/>
      <sz val="16"/>
      <color theme="0"/>
      <name val="Arial Narrow"/>
      <family val="2"/>
    </font>
    <font>
      <sz val="16"/>
      <color rgb="FFFF0000"/>
      <name val="Calibri"/>
      <family val="2"/>
      <scheme val="minor"/>
    </font>
    <font>
      <u/>
      <sz val="11"/>
      <color rgb="FFFF0000"/>
      <name val="Calibri"/>
      <family val="2"/>
      <scheme val="minor"/>
    </font>
    <font>
      <sz val="20"/>
      <color rgb="FFFF0000"/>
      <name val="Calibri"/>
      <family val="2"/>
      <scheme val="minor"/>
    </font>
    <font>
      <b/>
      <sz val="16"/>
      <color theme="1"/>
      <name val="Calibri"/>
      <family val="2"/>
      <scheme val="minor"/>
    </font>
    <font>
      <b/>
      <sz val="18"/>
      <color theme="1"/>
      <name val="Calibri"/>
      <family val="2"/>
      <scheme val="minor"/>
    </font>
    <font>
      <b/>
      <sz val="11"/>
      <name val="Calibri"/>
      <family val="2"/>
      <scheme val="minor"/>
    </font>
    <font>
      <sz val="11"/>
      <name val="Calibri"/>
      <family val="2"/>
    </font>
    <font>
      <b/>
      <sz val="11"/>
      <name val="Calibri"/>
      <family val="2"/>
    </font>
    <font>
      <sz val="11"/>
      <name val="Arial"/>
      <family val="2"/>
    </font>
    <font>
      <sz val="12"/>
      <name val="Arial Narrow"/>
      <family val="2"/>
    </font>
    <font>
      <sz val="12"/>
      <color rgb="FFFF0000"/>
      <name val="Arial Narrow"/>
      <family val="2"/>
    </font>
    <font>
      <sz val="12"/>
      <color rgb="FF0000FF"/>
      <name val="Arial Narrow"/>
      <family val="2"/>
    </font>
    <font>
      <b/>
      <sz val="14"/>
      <name val="Arial Narrow"/>
      <family val="2"/>
    </font>
    <font>
      <sz val="14"/>
      <name val="Arial Narrow"/>
      <family val="2"/>
    </font>
    <font>
      <sz val="14"/>
      <color theme="1"/>
      <name val="Arial Narrow"/>
      <family val="2"/>
    </font>
    <font>
      <b/>
      <sz val="12"/>
      <color rgb="FF0000FF"/>
      <name val="Arial Narrow"/>
      <family val="2"/>
    </font>
    <font>
      <b/>
      <sz val="10"/>
      <color theme="1"/>
      <name val="Arial Narrow"/>
      <family val="2"/>
    </font>
    <font>
      <sz val="12"/>
      <color theme="1"/>
      <name val="Calibri"/>
      <family val="2"/>
      <scheme val="minor"/>
    </font>
    <font>
      <sz val="14"/>
      <color theme="1"/>
      <name val="Calibri"/>
      <family val="2"/>
      <scheme val="minor"/>
    </font>
    <font>
      <b/>
      <sz val="14"/>
      <color theme="1"/>
      <name val="Arial Narrow"/>
      <family val="2"/>
    </font>
    <font>
      <b/>
      <sz val="12"/>
      <name val="Arial Narrow"/>
      <family val="2"/>
    </font>
    <font>
      <sz val="18"/>
      <name val="Arial Narrow"/>
      <family val="2"/>
    </font>
    <font>
      <sz val="18"/>
      <color theme="1"/>
      <name val="Arial Narrow"/>
      <family val="2"/>
    </font>
    <font>
      <b/>
      <sz val="18"/>
      <name val="Arial Narrow"/>
      <family val="2"/>
    </font>
    <font>
      <b/>
      <sz val="18"/>
      <color theme="6"/>
      <name val="Arial Narrow"/>
      <family val="2"/>
    </font>
    <font>
      <b/>
      <sz val="18"/>
      <color theme="1"/>
      <name val="Arial Narrow"/>
      <family val="2"/>
    </font>
    <font>
      <sz val="22"/>
      <color theme="1"/>
      <name val="Arial Narrow"/>
      <family val="2"/>
    </font>
    <font>
      <b/>
      <sz val="22"/>
      <name val="Arial Narrow"/>
      <family val="2"/>
    </font>
    <font>
      <b/>
      <sz val="22"/>
      <color theme="1"/>
      <name val="Arial Narrow"/>
      <family val="2"/>
    </font>
    <font>
      <sz val="8"/>
      <name val="Calibri"/>
      <family val="2"/>
      <scheme val="minor"/>
    </font>
    <font>
      <b/>
      <sz val="26"/>
      <color theme="1"/>
      <name val="Arial Narrow"/>
      <family val="2"/>
    </font>
    <font>
      <sz val="10"/>
      <color theme="1"/>
      <name val="Calibri"/>
      <family val="2"/>
      <scheme val="minor"/>
    </font>
    <font>
      <sz val="10"/>
      <color theme="1"/>
      <name val="Arial Narrow"/>
      <family val="2"/>
    </font>
    <font>
      <sz val="10"/>
      <name val="Calibri"/>
      <family val="2"/>
      <scheme val="minor"/>
    </font>
    <font>
      <sz val="10"/>
      <name val="Arial Narrow"/>
      <family val="2"/>
    </font>
    <font>
      <sz val="10"/>
      <color rgb="FFFF0000"/>
      <name val="Calibri"/>
      <family val="2"/>
      <scheme val="minor"/>
    </font>
    <font>
      <sz val="10"/>
      <color rgb="FFFF0000"/>
      <name val="Arial Narrow"/>
      <family val="2"/>
    </font>
    <font>
      <sz val="12"/>
      <color rgb="FFC00000"/>
      <name val="Calibri"/>
      <family val="2"/>
      <scheme val="minor"/>
    </font>
    <font>
      <sz val="10"/>
      <color rgb="FFC00000"/>
      <name val="Calibri"/>
      <family val="2"/>
      <scheme val="minor"/>
    </font>
    <font>
      <sz val="10"/>
      <color rgb="FFC00000"/>
      <name val="Arial Narrow"/>
      <family val="2"/>
    </font>
    <font>
      <sz val="16"/>
      <color rgb="FFC00000"/>
      <name val="Arial Narrow"/>
      <family val="2"/>
    </font>
    <font>
      <b/>
      <sz val="10"/>
      <color theme="1"/>
      <name val="Arial"/>
      <family val="2"/>
    </font>
    <font>
      <b/>
      <sz val="9"/>
      <color indexed="8"/>
      <name val="Arial Narrow"/>
      <family val="2"/>
    </font>
    <font>
      <b/>
      <sz val="9"/>
      <color theme="1"/>
      <name val="Arial Narrow"/>
      <family val="2"/>
    </font>
    <font>
      <sz val="9"/>
      <name val="Arial Narrow"/>
      <family val="2"/>
    </font>
    <font>
      <sz val="9"/>
      <color theme="1"/>
      <name val="Arial Narrow"/>
      <family val="2"/>
    </font>
    <font>
      <b/>
      <sz val="9"/>
      <name val="Arial Narrow"/>
      <family val="2"/>
    </font>
    <font>
      <b/>
      <sz val="11"/>
      <color rgb="FF000000"/>
      <name val="Arial"/>
      <family val="2"/>
    </font>
    <font>
      <sz val="11"/>
      <color rgb="FF000000"/>
      <name val="Arial"/>
      <family val="2"/>
    </font>
  </fonts>
  <fills count="16">
    <fill>
      <patternFill patternType="none"/>
    </fill>
    <fill>
      <patternFill patternType="gray125"/>
    </fill>
    <fill>
      <patternFill patternType="solid">
        <fgColor theme="0" tint="-0.14999847407452621"/>
        <bgColor indexed="64"/>
      </patternFill>
    </fill>
    <fill>
      <patternFill patternType="solid">
        <fgColor theme="2" tint="-0.249977111117893"/>
        <bgColor indexed="64"/>
      </patternFill>
    </fill>
    <fill>
      <patternFill patternType="solid">
        <fgColor theme="3" tint="0.59999389629810485"/>
        <bgColor indexed="64"/>
      </patternFill>
    </fill>
    <fill>
      <patternFill patternType="solid">
        <fgColor theme="1" tint="0.499984740745262"/>
        <bgColor indexed="64"/>
      </patternFill>
    </fill>
    <fill>
      <patternFill patternType="solid">
        <fgColor theme="0"/>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E5AF42"/>
      </patternFill>
    </fill>
    <fill>
      <patternFill patternType="solid">
        <fgColor rgb="FFFABE00"/>
      </patternFill>
    </fill>
    <fill>
      <patternFill patternType="solid">
        <fgColor theme="9" tint="0.39997558519241921"/>
        <bgColor indexed="64"/>
      </patternFill>
    </fill>
    <fill>
      <patternFill patternType="solid">
        <fgColor rgb="FF92D050"/>
        <bgColor indexed="64"/>
      </patternFill>
    </fill>
    <fill>
      <patternFill patternType="solid">
        <fgColor theme="0" tint="-0.34998626667073579"/>
        <bgColor indexed="64"/>
      </patternFill>
    </fill>
  </fills>
  <borders count="58">
    <border>
      <left/>
      <right/>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right/>
      <top style="thin">
        <color indexed="64"/>
      </top>
      <bottom style="thin">
        <color indexed="64"/>
      </bottom>
      <diagonal/>
    </border>
    <border>
      <left/>
      <right/>
      <top style="medium">
        <color indexed="64"/>
      </top>
      <bottom style="thin">
        <color auto="1"/>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bottom/>
      <diagonal/>
    </border>
    <border>
      <left style="thin">
        <color indexed="64"/>
      </left>
      <right/>
      <top/>
      <bottom/>
      <diagonal/>
    </border>
    <border>
      <left/>
      <right/>
      <top style="thin">
        <color indexed="64"/>
      </top>
      <bottom/>
      <diagonal/>
    </border>
    <border>
      <left style="medium">
        <color indexed="64"/>
      </left>
      <right/>
      <top/>
      <bottom/>
      <diagonal/>
    </border>
    <border>
      <left/>
      <right style="medium">
        <color indexed="64"/>
      </right>
      <top/>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9">
    <xf numFmtId="0" fontId="0" fillId="0" borderId="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9" fillId="0" borderId="0"/>
    <xf numFmtId="0" fontId="13" fillId="0" borderId="0" applyNumberFormat="0" applyFill="0" applyBorder="0" applyAlignment="0" applyProtection="0"/>
    <xf numFmtId="0" fontId="23" fillId="0" borderId="0"/>
    <xf numFmtId="0" fontId="24" fillId="11" borderId="0"/>
    <xf numFmtId="0" fontId="23" fillId="12" borderId="0"/>
    <xf numFmtId="171" fontId="9" fillId="0" borderId="0" applyFill="0" applyBorder="0" applyAlignment="0" applyProtection="0"/>
    <xf numFmtId="164" fontId="1" fillId="0" borderId="0" applyFont="0" applyFill="0" applyBorder="0" applyAlignment="0" applyProtection="0"/>
    <xf numFmtId="0" fontId="25" fillId="0" borderId="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cellStyleXfs>
  <cellXfs count="642">
    <xf numFmtId="0" fontId="0" fillId="0" borderId="0" xfId="0"/>
    <xf numFmtId="0" fontId="0" fillId="0" borderId="0" xfId="0" applyAlignment="1">
      <alignment horizontal="center" vertical="center"/>
    </xf>
    <xf numFmtId="0" fontId="4" fillId="0" borderId="0" xfId="0" applyFont="1" applyAlignment="1">
      <alignment horizontal="center" vertical="center"/>
    </xf>
    <xf numFmtId="166" fontId="4" fillId="0" borderId="7" xfId="3" applyNumberFormat="1" applyFont="1" applyBorder="1" applyAlignment="1">
      <alignment horizontal="right" vertical="center"/>
    </xf>
    <xf numFmtId="0" fontId="4" fillId="0" borderId="6" xfId="0" applyFont="1" applyBorder="1" applyAlignment="1">
      <alignment horizontal="left" vertical="center"/>
    </xf>
    <xf numFmtId="165" fontId="4" fillId="0" borderId="0" xfId="1" applyNumberFormat="1" applyFont="1" applyAlignment="1">
      <alignment horizontal="center" vertical="center"/>
    </xf>
    <xf numFmtId="165" fontId="5" fillId="2" borderId="11" xfId="1" applyNumberFormat="1" applyFont="1" applyFill="1" applyBorder="1" applyAlignment="1">
      <alignment horizontal="center" vertical="center"/>
    </xf>
    <xf numFmtId="1" fontId="5" fillId="2" borderId="14" xfId="0" applyNumberFormat="1" applyFont="1" applyFill="1" applyBorder="1" applyAlignment="1">
      <alignment horizontal="center" vertical="center"/>
    </xf>
    <xf numFmtId="165" fontId="5" fillId="2" borderId="4" xfId="1" applyNumberFormat="1" applyFont="1" applyFill="1" applyBorder="1" applyAlignment="1">
      <alignment horizontal="center" vertical="center"/>
    </xf>
    <xf numFmtId="1" fontId="5" fillId="2" borderId="15" xfId="0" applyNumberFormat="1" applyFont="1" applyFill="1" applyBorder="1" applyAlignment="1">
      <alignment horizontal="center" vertical="center"/>
    </xf>
    <xf numFmtId="165" fontId="5" fillId="2" borderId="16" xfId="1" applyNumberFormat="1" applyFont="1" applyFill="1" applyBorder="1" applyAlignment="1">
      <alignment horizontal="center" vertical="center"/>
    </xf>
    <xf numFmtId="1" fontId="5" fillId="2" borderId="19" xfId="0" applyNumberFormat="1" applyFont="1" applyFill="1" applyBorder="1" applyAlignment="1">
      <alignment horizontal="center" vertical="center"/>
    </xf>
    <xf numFmtId="1" fontId="5" fillId="2" borderId="6" xfId="0" applyNumberFormat="1" applyFont="1" applyFill="1" applyBorder="1" applyAlignment="1">
      <alignment horizontal="center" vertical="center"/>
    </xf>
    <xf numFmtId="0" fontId="5" fillId="3" borderId="8" xfId="0" applyFont="1" applyFill="1" applyBorder="1" applyAlignment="1">
      <alignment horizontal="center" vertical="center"/>
    </xf>
    <xf numFmtId="0" fontId="5" fillId="3" borderId="22" xfId="0" applyFont="1" applyFill="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left" vertical="center"/>
    </xf>
    <xf numFmtId="0" fontId="7" fillId="0" borderId="0" xfId="0" applyFont="1" applyAlignment="1">
      <alignment horizontal="center" vertical="center"/>
    </xf>
    <xf numFmtId="0" fontId="8" fillId="0" borderId="0" xfId="0" applyFont="1" applyAlignment="1">
      <alignment horizontal="center" vertical="center"/>
    </xf>
    <xf numFmtId="0" fontId="8" fillId="0" borderId="0" xfId="4" applyFont="1" applyAlignment="1">
      <alignment vertical="center" wrapText="1"/>
    </xf>
    <xf numFmtId="0" fontId="8" fillId="0" borderId="0" xfId="4" applyFont="1" applyAlignment="1">
      <alignment vertical="center"/>
    </xf>
    <xf numFmtId="166" fontId="8" fillId="0" borderId="7" xfId="3" applyNumberFormat="1" applyFont="1" applyBorder="1" applyAlignment="1">
      <alignment horizontal="right" vertical="center"/>
    </xf>
    <xf numFmtId="0" fontId="8" fillId="0" borderId="0" xfId="4" applyFont="1" applyAlignment="1">
      <alignment horizontal="center" vertical="center"/>
    </xf>
    <xf numFmtId="42" fontId="8" fillId="0" borderId="0" xfId="2" applyFont="1" applyBorder="1" applyAlignment="1">
      <alignment horizontal="left" vertical="center"/>
    </xf>
    <xf numFmtId="42" fontId="8" fillId="0" borderId="0" xfId="2" applyFont="1" applyFill="1" applyBorder="1" applyAlignment="1">
      <alignment vertical="center"/>
    </xf>
    <xf numFmtId="10" fontId="8" fillId="0" borderId="0" xfId="3" applyNumberFormat="1" applyFont="1" applyBorder="1" applyAlignment="1">
      <alignment horizontal="center" vertical="center"/>
    </xf>
    <xf numFmtId="0" fontId="8" fillId="0" borderId="0" xfId="4" applyFont="1" applyAlignment="1">
      <alignment horizontal="left" vertical="center"/>
    </xf>
    <xf numFmtId="10" fontId="12" fillId="0" borderId="0" xfId="3" applyNumberFormat="1" applyFont="1" applyBorder="1" applyAlignment="1">
      <alignment horizontal="center" vertical="center"/>
    </xf>
    <xf numFmtId="42" fontId="12" fillId="0" borderId="0" xfId="2" applyFont="1" applyBorder="1" applyAlignment="1">
      <alignment horizontal="left" vertical="center"/>
    </xf>
    <xf numFmtId="42" fontId="12" fillId="0" borderId="0" xfId="2" applyFont="1" applyFill="1" applyBorder="1" applyAlignment="1">
      <alignment vertical="center"/>
    </xf>
    <xf numFmtId="0" fontId="12" fillId="0" borderId="0" xfId="4" applyFont="1" applyAlignment="1">
      <alignment horizontal="center" vertical="center"/>
    </xf>
    <xf numFmtId="0" fontId="12" fillId="0" borderId="0" xfId="4" applyFont="1" applyAlignment="1">
      <alignment vertical="center" wrapText="1"/>
    </xf>
    <xf numFmtId="0" fontId="12" fillId="0" borderId="0" xfId="4" applyFont="1" applyAlignment="1">
      <alignment horizontal="left" vertical="center"/>
    </xf>
    <xf numFmtId="42" fontId="8" fillId="0" borderId="28" xfId="2" applyFont="1" applyFill="1" applyBorder="1" applyAlignment="1">
      <alignment vertical="center"/>
    </xf>
    <xf numFmtId="0" fontId="8" fillId="0" borderId="28" xfId="4" applyFont="1" applyBorder="1" applyAlignment="1">
      <alignment horizontal="center" vertical="center"/>
    </xf>
    <xf numFmtId="0" fontId="8" fillId="0" borderId="28" xfId="0" applyFont="1" applyBorder="1" applyAlignment="1">
      <alignment vertical="center" wrapText="1"/>
    </xf>
    <xf numFmtId="0" fontId="8" fillId="0" borderId="29" xfId="4" applyFont="1" applyBorder="1" applyAlignment="1">
      <alignment horizontal="left" vertical="center"/>
    </xf>
    <xf numFmtId="0" fontId="13" fillId="0" borderId="0" xfId="5" applyAlignment="1">
      <alignment horizontal="center" vertical="center"/>
    </xf>
    <xf numFmtId="0" fontId="10" fillId="4" borderId="5" xfId="0" applyFont="1" applyFill="1" applyBorder="1" applyAlignment="1">
      <alignment vertical="center"/>
    </xf>
    <xf numFmtId="0" fontId="10" fillId="4" borderId="26" xfId="0" applyFont="1" applyFill="1" applyBorder="1" applyAlignment="1">
      <alignment vertical="center"/>
    </xf>
    <xf numFmtId="0" fontId="10" fillId="4" borderId="20" xfId="0" applyFont="1" applyFill="1" applyBorder="1" applyAlignment="1">
      <alignment vertical="center" wrapText="1"/>
    </xf>
    <xf numFmtId="0" fontId="10" fillId="3" borderId="5" xfId="0" applyFont="1" applyFill="1" applyBorder="1" applyAlignment="1">
      <alignment vertical="center"/>
    </xf>
    <xf numFmtId="0" fontId="10" fillId="3" borderId="26" xfId="0" applyFont="1" applyFill="1" applyBorder="1" applyAlignment="1">
      <alignment vertical="center"/>
    </xf>
    <xf numFmtId="0" fontId="10" fillId="3" borderId="20" xfId="0" applyFont="1" applyFill="1" applyBorder="1" applyAlignment="1">
      <alignment vertical="center" wrapText="1"/>
    </xf>
    <xf numFmtId="0" fontId="10" fillId="3" borderId="32" xfId="4" applyFont="1" applyFill="1" applyBorder="1" applyAlignment="1">
      <alignment horizontal="left" vertical="center"/>
    </xf>
    <xf numFmtId="42" fontId="8" fillId="0" borderId="7" xfId="2" applyFont="1" applyFill="1" applyBorder="1" applyAlignment="1">
      <alignment vertical="center"/>
    </xf>
    <xf numFmtId="0" fontId="8" fillId="0" borderId="7" xfId="0" applyFont="1" applyBorder="1" applyAlignment="1">
      <alignment vertical="center" wrapText="1"/>
    </xf>
    <xf numFmtId="0" fontId="8" fillId="0" borderId="15" xfId="4" applyFont="1" applyBorder="1" applyAlignment="1">
      <alignment horizontal="left" vertical="center"/>
    </xf>
    <xf numFmtId="0" fontId="8" fillId="0" borderId="7" xfId="0" applyFont="1" applyBorder="1" applyAlignment="1">
      <alignment horizontal="center" vertical="center"/>
    </xf>
    <xf numFmtId="0" fontId="13" fillId="0" borderId="0" xfId="5" applyFill="1" applyAlignment="1">
      <alignment horizontal="center" vertical="center"/>
    </xf>
    <xf numFmtId="0" fontId="6" fillId="0" borderId="0" xfId="4" applyFont="1" applyAlignment="1">
      <alignment horizontal="center" vertical="center"/>
    </xf>
    <xf numFmtId="0" fontId="14" fillId="0" borderId="0" xfId="5" applyFont="1" applyFill="1" applyAlignment="1">
      <alignment horizontal="center" vertical="center"/>
    </xf>
    <xf numFmtId="49" fontId="8" fillId="0" borderId="7" xfId="0" applyNumberFormat="1" applyFont="1" applyBorder="1" applyAlignment="1">
      <alignment vertical="center" wrapText="1"/>
    </xf>
    <xf numFmtId="0" fontId="10" fillId="3" borderId="15" xfId="4" applyFont="1" applyFill="1" applyBorder="1" applyAlignment="1">
      <alignment horizontal="left" vertical="center"/>
    </xf>
    <xf numFmtId="0" fontId="7" fillId="0" borderId="0" xfId="4" applyFont="1" applyAlignment="1">
      <alignment horizontal="center" vertical="center"/>
    </xf>
    <xf numFmtId="2" fontId="8" fillId="0" borderId="7" xfId="1" applyNumberFormat="1" applyFont="1" applyBorder="1" applyAlignment="1">
      <alignment horizontal="right" vertical="center"/>
    </xf>
    <xf numFmtId="0" fontId="13" fillId="0" borderId="0" xfId="5" applyAlignment="1">
      <alignment horizontal="center" vertical="center" wrapText="1"/>
    </xf>
    <xf numFmtId="0" fontId="15" fillId="0" borderId="0" xfId="0" applyFont="1" applyAlignment="1">
      <alignment horizontal="center" vertical="center" wrapText="1"/>
    </xf>
    <xf numFmtId="0" fontId="7" fillId="0" borderId="0" xfId="5" applyFont="1" applyFill="1" applyAlignment="1">
      <alignment horizontal="center" vertical="center"/>
    </xf>
    <xf numFmtId="42" fontId="12" fillId="0" borderId="7" xfId="2" applyFont="1" applyFill="1" applyBorder="1" applyAlignment="1">
      <alignment vertical="center"/>
    </xf>
    <xf numFmtId="0" fontId="12" fillId="0" borderId="7" xfId="0" applyFont="1" applyBorder="1" applyAlignment="1">
      <alignment horizontal="center" vertical="center"/>
    </xf>
    <xf numFmtId="0" fontId="12" fillId="0" borderId="15" xfId="4" applyFont="1" applyBorder="1" applyAlignment="1">
      <alignment horizontal="left" vertical="center"/>
    </xf>
    <xf numFmtId="0" fontId="17" fillId="0" borderId="0" xfId="4" applyFont="1" applyAlignment="1">
      <alignment horizontal="center" vertical="center"/>
    </xf>
    <xf numFmtId="0" fontId="16" fillId="5" borderId="5" xfId="0" applyFont="1" applyFill="1" applyBorder="1" applyAlignment="1">
      <alignment vertical="center" wrapText="1"/>
    </xf>
    <xf numFmtId="0" fontId="16" fillId="5" borderId="26" xfId="0" applyFont="1" applyFill="1" applyBorder="1" applyAlignment="1">
      <alignment vertical="center" wrapText="1"/>
    </xf>
    <xf numFmtId="0" fontId="16" fillId="5" borderId="20" xfId="0" applyFont="1" applyFill="1" applyBorder="1" applyAlignment="1">
      <alignment vertical="center" wrapText="1"/>
    </xf>
    <xf numFmtId="169" fontId="8" fillId="0" borderId="7" xfId="1" applyNumberFormat="1" applyFont="1" applyFill="1" applyBorder="1" applyAlignment="1">
      <alignment vertical="center"/>
    </xf>
    <xf numFmtId="0" fontId="13" fillId="0" borderId="0" xfId="5"/>
    <xf numFmtId="0" fontId="11" fillId="3" borderId="36" xfId="4" applyFont="1" applyFill="1" applyBorder="1" applyAlignment="1">
      <alignment horizontal="center" vertical="center"/>
    </xf>
    <xf numFmtId="0" fontId="11" fillId="3" borderId="37" xfId="4" applyFont="1" applyFill="1" applyBorder="1" applyAlignment="1">
      <alignment horizontal="center" vertical="center"/>
    </xf>
    <xf numFmtId="0" fontId="11" fillId="3" borderId="37" xfId="4" applyFont="1" applyFill="1" applyBorder="1" applyAlignment="1">
      <alignment horizontal="center" vertical="center" wrapText="1"/>
    </xf>
    <xf numFmtId="0" fontId="11" fillId="3" borderId="38" xfId="4" applyFont="1" applyFill="1" applyBorder="1" applyAlignment="1">
      <alignment horizontal="center" vertical="center"/>
    </xf>
    <xf numFmtId="44" fontId="20" fillId="0" borderId="7" xfId="1" applyFont="1" applyBorder="1" applyAlignment="1">
      <alignment horizontal="right" vertical="center"/>
    </xf>
    <xf numFmtId="2" fontId="21" fillId="0" borderId="7" xfId="0" applyNumberFormat="1" applyFont="1" applyBorder="1" applyAlignment="1">
      <alignment horizontal="right" vertical="center"/>
    </xf>
    <xf numFmtId="0" fontId="20" fillId="0" borderId="0" xfId="0" applyFont="1" applyAlignment="1">
      <alignment horizontal="center" vertical="center" wrapText="1"/>
    </xf>
    <xf numFmtId="0" fontId="6" fillId="0" borderId="0" xfId="0" applyFont="1" applyAlignment="1">
      <alignment horizontal="left" vertical="center" wrapText="1"/>
    </xf>
    <xf numFmtId="14" fontId="21" fillId="0" borderId="0" xfId="0" applyNumberFormat="1" applyFont="1" applyAlignment="1">
      <alignment horizontal="center" vertical="center"/>
    </xf>
    <xf numFmtId="0" fontId="21" fillId="0" borderId="0" xfId="0" applyFont="1" applyAlignment="1">
      <alignment horizontal="center" vertical="center"/>
    </xf>
    <xf numFmtId="0" fontId="4" fillId="0" borderId="0" xfId="0" applyFont="1"/>
    <xf numFmtId="0" fontId="27" fillId="0" borderId="0" xfId="0" applyFont="1"/>
    <xf numFmtId="0" fontId="28" fillId="0" borderId="0" xfId="0" applyFont="1"/>
    <xf numFmtId="0" fontId="27" fillId="0" borderId="43" xfId="0" applyFont="1" applyBorder="1" applyAlignment="1">
      <alignment horizontal="center" vertical="center"/>
    </xf>
    <xf numFmtId="0" fontId="26" fillId="0" borderId="0" xfId="0" applyFont="1"/>
    <xf numFmtId="0" fontId="26" fillId="0" borderId="43" xfId="0" applyFont="1" applyBorder="1" applyAlignment="1">
      <alignment horizontal="center" vertical="center"/>
    </xf>
    <xf numFmtId="0" fontId="30" fillId="0" borderId="0" xfId="0" applyFont="1" applyAlignment="1">
      <alignment wrapText="1"/>
    </xf>
    <xf numFmtId="0" fontId="30" fillId="0" borderId="0" xfId="0" applyFont="1" applyAlignment="1">
      <alignment horizontal="left" vertical="center" wrapText="1"/>
    </xf>
    <xf numFmtId="0" fontId="30" fillId="0" borderId="0" xfId="0" applyFont="1" applyAlignment="1">
      <alignment horizontal="right" vertical="center"/>
    </xf>
    <xf numFmtId="0" fontId="30" fillId="0" borderId="0" xfId="0" applyFont="1" applyAlignment="1">
      <alignment horizontal="center" vertical="center"/>
    </xf>
    <xf numFmtId="0" fontId="29" fillId="0" borderId="0" xfId="0" applyFont="1" applyAlignment="1">
      <alignment horizontal="left" wrapText="1"/>
    </xf>
    <xf numFmtId="165" fontId="16" fillId="5" borderId="7" xfId="1" applyNumberFormat="1" applyFont="1" applyFill="1" applyBorder="1" applyAlignment="1">
      <alignment horizontal="left" vertical="center"/>
    </xf>
    <xf numFmtId="10" fontId="16" fillId="5" borderId="4" xfId="3" applyNumberFormat="1" applyFont="1" applyFill="1" applyBorder="1" applyAlignment="1">
      <alignment horizontal="center" vertical="center"/>
    </xf>
    <xf numFmtId="165" fontId="10" fillId="3" borderId="7" xfId="1" applyNumberFormat="1" applyFont="1" applyFill="1" applyBorder="1" applyAlignment="1">
      <alignment horizontal="left" vertical="center"/>
    </xf>
    <xf numFmtId="10" fontId="10" fillId="3" borderId="4" xfId="3" applyNumberFormat="1" applyFont="1" applyFill="1" applyBorder="1" applyAlignment="1">
      <alignment horizontal="center" vertical="center"/>
    </xf>
    <xf numFmtId="165" fontId="8" fillId="0" borderId="7" xfId="1" applyNumberFormat="1" applyFont="1" applyBorder="1" applyAlignment="1">
      <alignment horizontal="left" vertical="center"/>
    </xf>
    <xf numFmtId="10" fontId="8" fillId="0" borderId="4" xfId="3" applyNumberFormat="1" applyFont="1" applyBorder="1" applyAlignment="1">
      <alignment horizontal="center" vertical="center"/>
    </xf>
    <xf numFmtId="165" fontId="10" fillId="4" borderId="7" xfId="1" applyNumberFormat="1" applyFont="1" applyFill="1" applyBorder="1" applyAlignment="1">
      <alignment horizontal="left" vertical="center"/>
    </xf>
    <xf numFmtId="10" fontId="10" fillId="4" borderId="4" xfId="3" applyNumberFormat="1" applyFont="1" applyFill="1" applyBorder="1" applyAlignment="1">
      <alignment horizontal="center" vertical="center"/>
    </xf>
    <xf numFmtId="168" fontId="10" fillId="3" borderId="7" xfId="1" applyNumberFormat="1" applyFont="1" applyFill="1" applyBorder="1" applyAlignment="1">
      <alignment horizontal="right" vertical="center"/>
    </xf>
    <xf numFmtId="168" fontId="8" fillId="0" borderId="7" xfId="1" applyNumberFormat="1" applyFont="1" applyBorder="1" applyAlignment="1">
      <alignment horizontal="right" vertical="center"/>
    </xf>
    <xf numFmtId="10" fontId="12" fillId="0" borderId="4" xfId="3" applyNumberFormat="1" applyFont="1" applyBorder="1" applyAlignment="1">
      <alignment horizontal="center" vertical="center"/>
    </xf>
    <xf numFmtId="165" fontId="8" fillId="0" borderId="28" xfId="1" applyNumberFormat="1" applyFont="1" applyBorder="1" applyAlignment="1">
      <alignment horizontal="left" vertical="center"/>
    </xf>
    <xf numFmtId="10" fontId="8" fillId="0" borderId="1" xfId="3" applyNumberFormat="1" applyFont="1" applyBorder="1" applyAlignment="1">
      <alignment horizontal="center" vertical="center"/>
    </xf>
    <xf numFmtId="0" fontId="10" fillId="3" borderId="35" xfId="0" applyFont="1" applyFill="1" applyBorder="1" applyAlignment="1">
      <alignment vertical="center" wrapText="1"/>
    </xf>
    <xf numFmtId="0" fontId="10" fillId="3" borderId="34" xfId="0" applyFont="1" applyFill="1" applyBorder="1" applyAlignment="1">
      <alignment vertical="center"/>
    </xf>
    <xf numFmtId="0" fontId="10" fillId="3" borderId="33" xfId="0" applyFont="1" applyFill="1" applyBorder="1" applyAlignment="1">
      <alignment vertical="center"/>
    </xf>
    <xf numFmtId="165" fontId="10" fillId="3" borderId="23" xfId="1" applyNumberFormat="1" applyFont="1" applyFill="1" applyBorder="1" applyAlignment="1">
      <alignment horizontal="left" vertical="center"/>
    </xf>
    <xf numFmtId="10" fontId="10" fillId="3" borderId="31" xfId="3" applyNumberFormat="1" applyFont="1" applyFill="1" applyBorder="1" applyAlignment="1">
      <alignment horizontal="center" vertical="center"/>
    </xf>
    <xf numFmtId="0" fontId="10" fillId="4" borderId="15" xfId="4" applyFont="1" applyFill="1" applyBorder="1" applyAlignment="1">
      <alignment horizontal="left" vertical="center"/>
    </xf>
    <xf numFmtId="0" fontId="16" fillId="5" borderId="15" xfId="4" applyFont="1" applyFill="1" applyBorder="1" applyAlignment="1">
      <alignment horizontal="left" vertical="center"/>
    </xf>
    <xf numFmtId="0" fontId="16" fillId="5" borderId="22" xfId="4" applyFont="1" applyFill="1" applyBorder="1" applyAlignment="1">
      <alignment horizontal="left" vertical="center"/>
    </xf>
    <xf numFmtId="0" fontId="16" fillId="5" borderId="44" xfId="0" applyFont="1" applyFill="1" applyBorder="1" applyAlignment="1">
      <alignment vertical="center" wrapText="1"/>
    </xf>
    <xf numFmtId="0" fontId="16" fillId="5" borderId="27" xfId="0" applyFont="1" applyFill="1" applyBorder="1" applyAlignment="1">
      <alignment vertical="center" wrapText="1"/>
    </xf>
    <xf numFmtId="0" fontId="16" fillId="5" borderId="9" xfId="0" applyFont="1" applyFill="1" applyBorder="1" applyAlignment="1">
      <alignment vertical="center" wrapText="1"/>
    </xf>
    <xf numFmtId="165" fontId="16" fillId="5" borderId="21" xfId="1" applyNumberFormat="1" applyFont="1" applyFill="1" applyBorder="1" applyAlignment="1">
      <alignment horizontal="left" vertical="center"/>
    </xf>
    <xf numFmtId="10" fontId="16" fillId="5" borderId="8" xfId="3" applyNumberFormat="1" applyFont="1" applyFill="1" applyBorder="1" applyAlignment="1">
      <alignment horizontal="center" vertical="center"/>
    </xf>
    <xf numFmtId="44" fontId="4" fillId="0" borderId="4" xfId="1" applyFont="1" applyBorder="1" applyAlignment="1">
      <alignment horizontal="center" vertical="center"/>
    </xf>
    <xf numFmtId="44" fontId="5" fillId="0" borderId="4" xfId="1" applyFont="1" applyBorder="1" applyAlignment="1">
      <alignment horizontal="center" vertical="center"/>
    </xf>
    <xf numFmtId="44" fontId="32" fillId="0" borderId="8" xfId="1" applyFont="1" applyBorder="1" applyAlignment="1">
      <alignment horizontal="center" vertical="center"/>
    </xf>
    <xf numFmtId="0" fontId="8" fillId="0" borderId="7" xfId="0" applyFont="1" applyBorder="1" applyAlignment="1">
      <alignment horizontal="justify" vertical="center" wrapText="1"/>
    </xf>
    <xf numFmtId="0" fontId="10" fillId="3" borderId="20" xfId="0" applyFont="1" applyFill="1" applyBorder="1" applyAlignment="1">
      <alignment vertical="center"/>
    </xf>
    <xf numFmtId="42" fontId="8" fillId="0" borderId="7" xfId="2" applyFont="1" applyBorder="1" applyAlignment="1">
      <alignment vertical="center"/>
    </xf>
    <xf numFmtId="172" fontId="35" fillId="0" borderId="0" xfId="0" applyNumberFormat="1" applyFont="1" applyAlignment="1">
      <alignment horizontal="center" vertical="center"/>
    </xf>
    <xf numFmtId="165" fontId="8" fillId="0" borderId="7" xfId="1" applyNumberFormat="1" applyFont="1" applyFill="1" applyBorder="1" applyAlignment="1">
      <alignment horizontal="left" vertical="center"/>
    </xf>
    <xf numFmtId="10" fontId="8" fillId="0" borderId="4" xfId="3" applyNumberFormat="1" applyFont="1" applyFill="1" applyBorder="1" applyAlignment="1">
      <alignment horizontal="center" vertical="center"/>
    </xf>
    <xf numFmtId="2" fontId="6" fillId="0" borderId="0" xfId="4" applyNumberFormat="1" applyFont="1" applyAlignment="1">
      <alignment horizontal="center" vertical="center"/>
    </xf>
    <xf numFmtId="2" fontId="20" fillId="0" borderId="0" xfId="1" applyNumberFormat="1" applyFont="1" applyAlignment="1">
      <alignment horizontal="right" vertical="center"/>
    </xf>
    <xf numFmtId="2" fontId="6" fillId="0" borderId="0" xfId="1" applyNumberFormat="1" applyFont="1" applyAlignment="1">
      <alignment horizontal="right" vertical="center"/>
    </xf>
    <xf numFmtId="2" fontId="11" fillId="3" borderId="37" xfId="1" applyNumberFormat="1" applyFont="1" applyFill="1" applyBorder="1" applyAlignment="1">
      <alignment horizontal="right" vertical="center"/>
    </xf>
    <xf numFmtId="2" fontId="16" fillId="5" borderId="27" xfId="1" applyNumberFormat="1" applyFont="1" applyFill="1" applyBorder="1" applyAlignment="1">
      <alignment horizontal="right" vertical="center" wrapText="1"/>
    </xf>
    <xf numFmtId="2" fontId="10" fillId="3" borderId="34" xfId="1" applyNumberFormat="1" applyFont="1" applyFill="1" applyBorder="1" applyAlignment="1">
      <alignment horizontal="right" vertical="center"/>
    </xf>
    <xf numFmtId="2" fontId="10" fillId="4" borderId="26" xfId="1" applyNumberFormat="1" applyFont="1" applyFill="1" applyBorder="1" applyAlignment="1">
      <alignment horizontal="right" vertical="center"/>
    </xf>
    <xf numFmtId="2" fontId="10" fillId="3" borderId="26" xfId="1" applyNumberFormat="1" applyFont="1" applyFill="1" applyBorder="1" applyAlignment="1">
      <alignment horizontal="right" vertical="center"/>
    </xf>
    <xf numFmtId="2" fontId="16" fillId="5" borderId="26" xfId="1" applyNumberFormat="1" applyFont="1" applyFill="1" applyBorder="1" applyAlignment="1">
      <alignment horizontal="right" vertical="center" wrapText="1"/>
    </xf>
    <xf numFmtId="2" fontId="8" fillId="0" borderId="7" xfId="1" applyNumberFormat="1" applyFont="1" applyFill="1" applyBorder="1" applyAlignment="1">
      <alignment horizontal="right" vertical="center"/>
    </xf>
    <xf numFmtId="2" fontId="8" fillId="0" borderId="28" xfId="1" applyNumberFormat="1" applyFont="1" applyBorder="1" applyAlignment="1">
      <alignment horizontal="right" vertical="center"/>
    </xf>
    <xf numFmtId="2" fontId="12" fillId="0" borderId="0" xfId="1" applyNumberFormat="1" applyFont="1" applyBorder="1" applyAlignment="1">
      <alignment horizontal="right" vertical="center"/>
    </xf>
    <xf numFmtId="2" fontId="8" fillId="0" borderId="0" xfId="1" applyNumberFormat="1" applyFont="1" applyBorder="1" applyAlignment="1">
      <alignment horizontal="right" vertical="center"/>
    </xf>
    <xf numFmtId="2" fontId="8" fillId="0" borderId="0" xfId="1" applyNumberFormat="1" applyFont="1" applyAlignment="1">
      <alignment horizontal="right" vertical="center"/>
    </xf>
    <xf numFmtId="20" fontId="8" fillId="0" borderId="0" xfId="4" applyNumberFormat="1" applyFont="1" applyAlignment="1">
      <alignment vertical="center" wrapText="1"/>
    </xf>
    <xf numFmtId="0" fontId="36" fillId="0" borderId="0" xfId="0" applyFont="1" applyAlignment="1">
      <alignment horizontal="left" wrapText="1"/>
    </xf>
    <xf numFmtId="0" fontId="31" fillId="0" borderId="0" xfId="0" applyFont="1" applyAlignment="1">
      <alignment wrapText="1"/>
    </xf>
    <xf numFmtId="0" fontId="31" fillId="0" borderId="0" xfId="0" applyFont="1" applyAlignment="1">
      <alignment horizontal="center" vertical="center"/>
    </xf>
    <xf numFmtId="0" fontId="31" fillId="0" borderId="0" xfId="0" applyFont="1" applyAlignment="1">
      <alignment horizontal="left" vertical="center" wrapText="1"/>
    </xf>
    <xf numFmtId="0" fontId="31" fillId="0" borderId="0" xfId="0" applyFont="1" applyAlignment="1">
      <alignment horizontal="right" vertical="center"/>
    </xf>
    <xf numFmtId="2" fontId="31" fillId="0" borderId="0" xfId="0" applyNumberFormat="1" applyFont="1" applyAlignment="1">
      <alignment horizontal="right" vertical="center"/>
    </xf>
    <xf numFmtId="0" fontId="36" fillId="0" borderId="28" xfId="0" applyFont="1" applyBorder="1" applyAlignment="1">
      <alignment horizontal="right" vertical="center"/>
    </xf>
    <xf numFmtId="0" fontId="36" fillId="10" borderId="28" xfId="0" applyFont="1" applyFill="1" applyBorder="1" applyAlignment="1">
      <alignment horizontal="right" vertical="center"/>
    </xf>
    <xf numFmtId="0" fontId="31" fillId="6" borderId="6" xfId="4" applyFont="1" applyFill="1" applyBorder="1" applyAlignment="1">
      <alignment horizontal="left" vertical="center" wrapText="1"/>
    </xf>
    <xf numFmtId="0" fontId="13" fillId="9" borderId="0" xfId="5" applyFill="1" applyAlignment="1">
      <alignment horizontal="center" vertical="center"/>
    </xf>
    <xf numFmtId="0" fontId="6" fillId="9" borderId="0" xfId="4" applyFont="1" applyFill="1" applyAlignment="1">
      <alignment horizontal="center" vertical="center"/>
    </xf>
    <xf numFmtId="43" fontId="34" fillId="0" borderId="0" xfId="0" applyNumberFormat="1" applyFont="1" applyAlignment="1">
      <alignment horizontal="center" vertical="center" wrapText="1"/>
    </xf>
    <xf numFmtId="43" fontId="6" fillId="0" borderId="0" xfId="0" applyNumberFormat="1" applyFont="1" applyAlignment="1">
      <alignment horizontal="center" vertical="center"/>
    </xf>
    <xf numFmtId="0" fontId="6" fillId="13" borderId="0" xfId="0" applyFont="1" applyFill="1" applyAlignment="1">
      <alignment horizontal="center" vertical="center"/>
    </xf>
    <xf numFmtId="0" fontId="8" fillId="0" borderId="6" xfId="4" applyFont="1" applyBorder="1" applyAlignment="1">
      <alignment horizontal="left" vertical="center"/>
    </xf>
    <xf numFmtId="0" fontId="13" fillId="13" borderId="0" xfId="5" applyFill="1" applyAlignment="1">
      <alignment horizontal="center" vertical="center"/>
    </xf>
    <xf numFmtId="168" fontId="8" fillId="0" borderId="7" xfId="1" applyNumberFormat="1" applyFont="1" applyFill="1" applyBorder="1" applyAlignment="1">
      <alignment horizontal="right" vertical="center"/>
    </xf>
    <xf numFmtId="0" fontId="18" fillId="0" borderId="0" xfId="5" applyFont="1" applyFill="1"/>
    <xf numFmtId="43" fontId="17" fillId="0" borderId="0" xfId="0" applyNumberFormat="1" applyFont="1" applyAlignment="1">
      <alignment horizontal="center" vertical="center"/>
    </xf>
    <xf numFmtId="0" fontId="17" fillId="0" borderId="0" xfId="0" applyFont="1" applyAlignment="1">
      <alignment horizontal="center" vertical="center"/>
    </xf>
    <xf numFmtId="0" fontId="13" fillId="0" borderId="0" xfId="5" applyFill="1"/>
    <xf numFmtId="0" fontId="19" fillId="0" borderId="0" xfId="5" applyFont="1" applyFill="1" applyAlignment="1">
      <alignment horizontal="center" vertical="center"/>
    </xf>
    <xf numFmtId="43" fontId="17" fillId="0" borderId="0" xfId="4" applyNumberFormat="1" applyFont="1" applyAlignment="1">
      <alignment horizontal="center" vertical="center"/>
    </xf>
    <xf numFmtId="10" fontId="12" fillId="0" borderId="4" xfId="3" applyNumberFormat="1" applyFont="1" applyFill="1" applyBorder="1" applyAlignment="1">
      <alignment horizontal="center" vertical="center"/>
    </xf>
    <xf numFmtId="0" fontId="12" fillId="0" borderId="7" xfId="0" applyFont="1" applyBorder="1" applyAlignment="1">
      <alignment horizontal="justify" vertical="center" wrapText="1"/>
    </xf>
    <xf numFmtId="173" fontId="34" fillId="0" borderId="0" xfId="0" applyNumberFormat="1" applyFont="1" applyAlignment="1">
      <alignment horizontal="center" vertical="center" wrapText="1"/>
    </xf>
    <xf numFmtId="44" fontId="8" fillId="0" borderId="0" xfId="0" applyNumberFormat="1" applyFont="1" applyAlignment="1">
      <alignment horizontal="center" vertical="center"/>
    </xf>
    <xf numFmtId="0" fontId="7" fillId="14" borderId="0" xfId="0" applyFont="1" applyFill="1" applyAlignment="1">
      <alignment horizontal="center" vertical="center"/>
    </xf>
    <xf numFmtId="0" fontId="6" fillId="14" borderId="0" xfId="0" applyFont="1" applyFill="1" applyAlignment="1">
      <alignment horizontal="center" vertical="center"/>
    </xf>
    <xf numFmtId="0" fontId="13" fillId="14" borderId="0" xfId="5" applyFill="1" applyAlignment="1">
      <alignment horizontal="center" vertical="center"/>
    </xf>
    <xf numFmtId="0" fontId="7" fillId="14" borderId="0" xfId="5" applyFont="1" applyFill="1" applyAlignment="1">
      <alignment horizontal="center" vertical="center"/>
    </xf>
    <xf numFmtId="0" fontId="6" fillId="14" borderId="0" xfId="4" applyFont="1" applyFill="1" applyAlignment="1">
      <alignment horizontal="center" vertical="center"/>
    </xf>
    <xf numFmtId="165" fontId="6" fillId="0" borderId="0" xfId="0" applyNumberFormat="1" applyFont="1" applyAlignment="1">
      <alignment horizontal="center" vertical="center"/>
    </xf>
    <xf numFmtId="42" fontId="6" fillId="0" borderId="0" xfId="0" applyNumberFormat="1" applyFont="1" applyAlignment="1">
      <alignment horizontal="center" vertical="center"/>
    </xf>
    <xf numFmtId="43" fontId="6" fillId="0" borderId="0" xfId="0" applyNumberFormat="1" applyFont="1" applyAlignment="1">
      <alignment vertical="center" wrapText="1"/>
    </xf>
    <xf numFmtId="42" fontId="6" fillId="0" borderId="0" xfId="4" applyNumberFormat="1" applyFont="1" applyAlignment="1">
      <alignment horizontal="center" vertical="center"/>
    </xf>
    <xf numFmtId="167" fontId="6" fillId="0" borderId="0" xfId="0" applyNumberFormat="1" applyFont="1" applyAlignment="1">
      <alignment horizontal="center" vertical="center"/>
    </xf>
    <xf numFmtId="0" fontId="26" fillId="0" borderId="0" xfId="0" applyFont="1" applyAlignment="1">
      <alignment horizontal="center" vertical="center"/>
    </xf>
    <xf numFmtId="2" fontId="6" fillId="0" borderId="0" xfId="0" applyNumberFormat="1" applyFont="1" applyAlignment="1">
      <alignment horizontal="center" vertical="center" wrapText="1"/>
    </xf>
    <xf numFmtId="173" fontId="6" fillId="0" borderId="0" xfId="0" applyNumberFormat="1" applyFont="1" applyAlignment="1">
      <alignment horizontal="center" vertical="center"/>
    </xf>
    <xf numFmtId="165" fontId="8" fillId="0" borderId="0" xfId="0" applyNumberFormat="1" applyFont="1" applyAlignment="1">
      <alignment horizontal="center" vertical="center"/>
    </xf>
    <xf numFmtId="167" fontId="8" fillId="0" borderId="0" xfId="0" applyNumberFormat="1" applyFont="1" applyAlignment="1">
      <alignment horizontal="center" vertical="center"/>
    </xf>
    <xf numFmtId="0" fontId="20" fillId="0" borderId="0" xfId="0" applyFont="1" applyAlignment="1">
      <alignment horizontal="center" vertical="center"/>
    </xf>
    <xf numFmtId="0" fontId="21" fillId="0" borderId="7" xfId="0" applyFont="1" applyBorder="1" applyAlignment="1">
      <alignment vertical="center"/>
    </xf>
    <xf numFmtId="0" fontId="10" fillId="3" borderId="26" xfId="0" applyFont="1" applyFill="1" applyBorder="1" applyAlignment="1">
      <alignment vertical="center" wrapText="1"/>
    </xf>
    <xf numFmtId="0" fontId="10" fillId="3" borderId="5" xfId="0" applyFont="1" applyFill="1" applyBorder="1" applyAlignment="1">
      <alignment vertical="center" wrapText="1"/>
    </xf>
    <xf numFmtId="0" fontId="10" fillId="0" borderId="10" xfId="0" applyFont="1" applyBorder="1" applyAlignment="1">
      <alignment vertical="center"/>
    </xf>
    <xf numFmtId="0" fontId="10" fillId="0" borderId="27" xfId="0" applyFont="1" applyBorder="1" applyAlignment="1">
      <alignment vertical="center"/>
    </xf>
    <xf numFmtId="0" fontId="10" fillId="0" borderId="9" xfId="0" applyFont="1" applyBorder="1" applyAlignment="1">
      <alignment vertical="center"/>
    </xf>
    <xf numFmtId="0" fontId="8" fillId="0" borderId="6" xfId="0" applyFont="1" applyBorder="1" applyAlignment="1">
      <alignment vertical="center"/>
    </xf>
    <xf numFmtId="0" fontId="8" fillId="0" borderId="5" xfId="0" applyFont="1" applyBorder="1" applyAlignment="1">
      <alignment vertical="center"/>
    </xf>
    <xf numFmtId="0" fontId="11" fillId="0" borderId="6" xfId="0" applyFont="1" applyBorder="1" applyAlignment="1">
      <alignment vertical="center"/>
    </xf>
    <xf numFmtId="0" fontId="11" fillId="0" borderId="26" xfId="0" applyFont="1" applyBorder="1" applyAlignment="1">
      <alignment vertical="center"/>
    </xf>
    <xf numFmtId="0" fontId="11" fillId="0" borderId="5" xfId="0" applyFont="1" applyBorder="1" applyAlignment="1">
      <alignment vertical="center"/>
    </xf>
    <xf numFmtId="0" fontId="10" fillId="0" borderId="3" xfId="0" applyFont="1" applyBorder="1" applyAlignment="1">
      <alignment vertical="center"/>
    </xf>
    <xf numFmtId="0" fontId="10" fillId="0" borderId="25" xfId="0" applyFont="1" applyBorder="1" applyAlignment="1">
      <alignment vertical="center"/>
    </xf>
    <xf numFmtId="0" fontId="10" fillId="0" borderId="2" xfId="0" applyFont="1" applyBorder="1" applyAlignment="1">
      <alignment vertical="center"/>
    </xf>
    <xf numFmtId="0" fontId="37" fillId="0" borderId="0" xfId="0" applyFont="1"/>
    <xf numFmtId="0" fontId="13" fillId="0" borderId="0" xfId="5" applyFill="1" applyAlignment="1">
      <alignment horizontal="center" vertical="center" wrapText="1"/>
    </xf>
    <xf numFmtId="0" fontId="8" fillId="0" borderId="7" xfId="4" applyFont="1" applyBorder="1" applyAlignment="1">
      <alignment vertical="center" wrapText="1"/>
    </xf>
    <xf numFmtId="0" fontId="8" fillId="0" borderId="7" xfId="4" applyFont="1" applyBorder="1" applyAlignment="1">
      <alignment horizontal="center" vertical="center"/>
    </xf>
    <xf numFmtId="44" fontId="10" fillId="0" borderId="8" xfId="1" applyFont="1" applyBorder="1" applyAlignment="1">
      <alignment horizontal="center" vertical="center"/>
    </xf>
    <xf numFmtId="44" fontId="8" fillId="0" borderId="4" xfId="1" applyFont="1" applyBorder="1" applyAlignment="1">
      <alignment horizontal="center" vertical="center"/>
    </xf>
    <xf numFmtId="44" fontId="11" fillId="0" borderId="4" xfId="1" applyFont="1" applyBorder="1" applyAlignment="1">
      <alignment horizontal="center" vertical="center"/>
    </xf>
    <xf numFmtId="44" fontId="10" fillId="0" borderId="1" xfId="1" applyFont="1" applyBorder="1" applyAlignment="1">
      <alignment horizontal="center" vertical="center"/>
    </xf>
    <xf numFmtId="44" fontId="3" fillId="0" borderId="1" xfId="1" applyFont="1" applyBorder="1" applyAlignment="1">
      <alignment horizontal="center" vertical="center"/>
    </xf>
    <xf numFmtId="44" fontId="0" fillId="0" borderId="0" xfId="0" applyNumberFormat="1" applyAlignment="1">
      <alignment horizontal="center" vertical="center"/>
    </xf>
    <xf numFmtId="44" fontId="4" fillId="0" borderId="0" xfId="0" applyNumberFormat="1" applyFont="1" applyAlignment="1">
      <alignment horizontal="center" vertical="center"/>
    </xf>
    <xf numFmtId="0" fontId="8" fillId="0" borderId="7" xfId="4" applyFont="1" applyBorder="1" applyAlignment="1">
      <alignment horizontal="left" vertical="center" wrapText="1"/>
    </xf>
    <xf numFmtId="1" fontId="36" fillId="0" borderId="1" xfId="0" applyNumberFormat="1" applyFont="1" applyBorder="1" applyAlignment="1">
      <alignment horizontal="right" vertical="center"/>
    </xf>
    <xf numFmtId="2" fontId="26" fillId="0" borderId="0" xfId="0" applyNumberFormat="1" applyFont="1"/>
    <xf numFmtId="166" fontId="0" fillId="0" borderId="0" xfId="0" applyNumberFormat="1" applyAlignment="1">
      <alignment horizontal="center" vertical="center"/>
    </xf>
    <xf numFmtId="0" fontId="8" fillId="0" borderId="0" xfId="0" applyFont="1" applyAlignment="1">
      <alignment vertical="center"/>
    </xf>
    <xf numFmtId="0" fontId="8" fillId="0" borderId="0" xfId="0" applyFont="1" applyAlignment="1">
      <alignment horizontal="right" vertical="center"/>
    </xf>
    <xf numFmtId="0" fontId="11" fillId="0" borderId="28" xfId="0" applyFont="1" applyBorder="1" applyAlignment="1">
      <alignment vertical="center"/>
    </xf>
    <xf numFmtId="0" fontId="11" fillId="10" borderId="28" xfId="0" applyFont="1" applyFill="1" applyBorder="1" applyAlignment="1">
      <alignment vertical="center"/>
    </xf>
    <xf numFmtId="0" fontId="11" fillId="0" borderId="28" xfId="0" applyFont="1" applyBorder="1" applyAlignment="1">
      <alignment horizontal="right" vertical="center"/>
    </xf>
    <xf numFmtId="0" fontId="12" fillId="0" borderId="0" xfId="0" applyFont="1" applyAlignment="1">
      <alignment horizontal="right" vertical="center"/>
    </xf>
    <xf numFmtId="0" fontId="12" fillId="0" borderId="0" xfId="0" applyFont="1" applyAlignment="1">
      <alignment vertical="center"/>
    </xf>
    <xf numFmtId="0" fontId="8" fillId="6" borderId="7" xfId="0" applyFont="1" applyFill="1" applyBorder="1" applyAlignment="1">
      <alignment vertical="center" wrapText="1"/>
    </xf>
    <xf numFmtId="0" fontId="8" fillId="6" borderId="7" xfId="0" applyFont="1" applyFill="1" applyBorder="1" applyAlignment="1">
      <alignment horizontal="center" vertical="center"/>
    </xf>
    <xf numFmtId="2" fontId="8" fillId="6" borderId="7" xfId="1" applyNumberFormat="1" applyFont="1" applyFill="1" applyBorder="1" applyAlignment="1">
      <alignment horizontal="right" vertical="center"/>
    </xf>
    <xf numFmtId="165" fontId="8" fillId="6" borderId="7" xfId="1" applyNumberFormat="1" applyFont="1" applyFill="1" applyBorder="1" applyAlignment="1">
      <alignment horizontal="left" vertical="center"/>
    </xf>
    <xf numFmtId="10" fontId="8" fillId="6" borderId="4" xfId="3" applyNumberFormat="1" applyFont="1" applyFill="1" applyBorder="1" applyAlignment="1">
      <alignment horizontal="center" vertical="center"/>
    </xf>
    <xf numFmtId="44" fontId="0" fillId="0" borderId="0" xfId="1" applyFont="1" applyAlignment="1">
      <alignment horizontal="center" vertical="center"/>
    </xf>
    <xf numFmtId="0" fontId="40" fillId="2" borderId="15" xfId="4" applyFont="1" applyFill="1" applyBorder="1" applyAlignment="1">
      <alignment horizontal="left" vertical="center" wrapText="1"/>
    </xf>
    <xf numFmtId="0" fontId="38" fillId="2" borderId="7" xfId="0" applyFont="1" applyFill="1" applyBorder="1" applyAlignment="1">
      <alignment horizontal="right" vertical="center"/>
    </xf>
    <xf numFmtId="0" fontId="38" fillId="2" borderId="4" xfId="0" applyFont="1" applyFill="1" applyBorder="1" applyAlignment="1">
      <alignment horizontal="right" vertical="center"/>
    </xf>
    <xf numFmtId="0" fontId="40" fillId="7" borderId="6" xfId="4" applyFont="1" applyFill="1" applyBorder="1" applyAlignment="1">
      <alignment horizontal="left" vertical="center" wrapText="1"/>
    </xf>
    <xf numFmtId="0" fontId="40" fillId="7" borderId="7" xfId="4" applyFont="1" applyFill="1" applyBorder="1" applyAlignment="1">
      <alignment vertical="center" wrapText="1"/>
    </xf>
    <xf numFmtId="0" fontId="40" fillId="7" borderId="7" xfId="4" applyFont="1" applyFill="1" applyBorder="1" applyAlignment="1">
      <alignment horizontal="center" vertical="center"/>
    </xf>
    <xf numFmtId="2" fontId="40" fillId="7" borderId="30" xfId="0" applyNumberFormat="1" applyFont="1" applyFill="1" applyBorder="1" applyAlignment="1">
      <alignment horizontal="right" vertical="center"/>
    </xf>
    <xf numFmtId="0" fontId="40" fillId="0" borderId="6" xfId="4" applyFont="1" applyBorder="1" applyAlignment="1">
      <alignment horizontal="left" vertical="center" wrapText="1"/>
    </xf>
    <xf numFmtId="0" fontId="38" fillId="0" borderId="7" xfId="0" applyFont="1" applyBorder="1" applyAlignment="1">
      <alignment vertical="center" wrapText="1"/>
    </xf>
    <xf numFmtId="0" fontId="38" fillId="0" borderId="7" xfId="0" applyFont="1" applyBorder="1" applyAlignment="1">
      <alignment horizontal="center" vertical="center"/>
    </xf>
    <xf numFmtId="0" fontId="38" fillId="0" borderId="7" xfId="0" applyFont="1" applyBorder="1" applyAlignment="1">
      <alignment horizontal="left" vertical="center" wrapText="1"/>
    </xf>
    <xf numFmtId="0" fontId="40" fillId="0" borderId="7" xfId="0" applyFont="1" applyBorder="1" applyAlignment="1">
      <alignment vertical="center"/>
    </xf>
    <xf numFmtId="0" fontId="38" fillId="0" borderId="7" xfId="0" applyFont="1" applyBorder="1" applyAlignment="1">
      <alignment horizontal="right" vertical="center"/>
    </xf>
    <xf numFmtId="2" fontId="38" fillId="0" borderId="7" xfId="0" applyNumberFormat="1" applyFont="1" applyBorder="1" applyAlignment="1">
      <alignment horizontal="right" vertical="center"/>
    </xf>
    <xf numFmtId="0" fontId="38" fillId="0" borderId="30" xfId="0" applyFont="1" applyBorder="1" applyAlignment="1">
      <alignment horizontal="right" vertical="center"/>
    </xf>
    <xf numFmtId="0" fontId="40" fillId="2" borderId="6" xfId="4" applyFont="1" applyFill="1" applyBorder="1" applyAlignment="1">
      <alignment horizontal="left" vertical="center" wrapText="1"/>
    </xf>
    <xf numFmtId="0" fontId="38" fillId="2" borderId="30" xfId="0" applyFont="1" applyFill="1" applyBorder="1" applyAlignment="1">
      <alignment horizontal="right" vertical="center"/>
    </xf>
    <xf numFmtId="0" fontId="38" fillId="7" borderId="7" xfId="0" applyFont="1" applyFill="1" applyBorder="1" applyAlignment="1">
      <alignment horizontal="left" vertical="center" wrapText="1"/>
    </xf>
    <xf numFmtId="0" fontId="38" fillId="7" borderId="7" xfId="0" applyFont="1" applyFill="1" applyBorder="1" applyAlignment="1">
      <alignment vertical="center"/>
    </xf>
    <xf numFmtId="0" fontId="38" fillId="7" borderId="7" xfId="0" applyFont="1" applyFill="1" applyBorder="1" applyAlignment="1">
      <alignment horizontal="right" vertical="center"/>
    </xf>
    <xf numFmtId="0" fontId="40" fillId="7" borderId="7" xfId="4" applyFont="1" applyFill="1" applyBorder="1" applyAlignment="1">
      <alignment horizontal="left" vertical="center"/>
    </xf>
    <xf numFmtId="0" fontId="38" fillId="7" borderId="7" xfId="0" applyFont="1" applyFill="1" applyBorder="1" applyAlignment="1">
      <alignment horizontal="center" vertical="center" wrapText="1"/>
    </xf>
    <xf numFmtId="2" fontId="40" fillId="7" borderId="26" xfId="0" applyNumberFormat="1" applyFont="1" applyFill="1" applyBorder="1" applyAlignment="1">
      <alignment horizontal="right" vertical="center"/>
    </xf>
    <xf numFmtId="0" fontId="40" fillId="7" borderId="7" xfId="4" applyFont="1" applyFill="1" applyBorder="1" applyAlignment="1">
      <alignment horizontal="right" vertical="center"/>
    </xf>
    <xf numFmtId="0" fontId="40" fillId="2" borderId="7" xfId="0" applyFont="1" applyFill="1" applyBorder="1" applyAlignment="1">
      <alignment horizontal="right" vertical="center"/>
    </xf>
    <xf numFmtId="0" fontId="40" fillId="2" borderId="30" xfId="0" applyFont="1" applyFill="1" applyBorder="1" applyAlignment="1">
      <alignment horizontal="right" vertical="center"/>
    </xf>
    <xf numFmtId="0" fontId="40" fillId="7" borderId="7" xfId="0" applyFont="1" applyFill="1" applyBorder="1" applyAlignment="1">
      <alignment horizontal="left" vertical="center" wrapText="1"/>
    </xf>
    <xf numFmtId="0" fontId="40" fillId="7" borderId="7" xfId="0" applyFont="1" applyFill="1" applyBorder="1" applyAlignment="1">
      <alignment vertical="center"/>
    </xf>
    <xf numFmtId="0" fontId="40" fillId="7" borderId="7" xfId="0" applyFont="1" applyFill="1" applyBorder="1" applyAlignment="1">
      <alignment horizontal="right" vertical="center"/>
    </xf>
    <xf numFmtId="2" fontId="38" fillId="0" borderId="30" xfId="0" applyNumberFormat="1" applyFont="1" applyBorder="1" applyAlignment="1">
      <alignment horizontal="right" vertical="center"/>
    </xf>
    <xf numFmtId="0" fontId="38" fillId="0" borderId="7" xfId="4" applyFont="1" applyBorder="1" applyAlignment="1">
      <alignment vertical="center" wrapText="1"/>
    </xf>
    <xf numFmtId="0" fontId="38" fillId="0" borderId="7" xfId="0" applyFont="1" applyBorder="1" applyAlignment="1">
      <alignment vertical="center"/>
    </xf>
    <xf numFmtId="0" fontId="38" fillId="0" borderId="7" xfId="4" applyFont="1" applyBorder="1" applyAlignment="1">
      <alignment horizontal="left" vertical="center" wrapText="1"/>
    </xf>
    <xf numFmtId="2" fontId="39" fillId="0" borderId="7" xfId="0" applyNumberFormat="1" applyFont="1" applyBorder="1" applyAlignment="1">
      <alignment horizontal="center" vertical="center" wrapText="1"/>
    </xf>
    <xf numFmtId="0" fontId="41" fillId="0" borderId="6" xfId="4" applyFont="1" applyBorder="1" applyAlignment="1">
      <alignment horizontal="left" vertical="center" wrapText="1"/>
    </xf>
    <xf numFmtId="0" fontId="40" fillId="0" borderId="7" xfId="4" applyFont="1" applyBorder="1" applyAlignment="1">
      <alignment horizontal="center" vertical="center"/>
    </xf>
    <xf numFmtId="0" fontId="40" fillId="7" borderId="26" xfId="4" applyFont="1" applyFill="1" applyBorder="1" applyAlignment="1">
      <alignment horizontal="center" vertical="center"/>
    </xf>
    <xf numFmtId="0" fontId="38" fillId="0" borderId="5" xfId="0" applyFont="1" applyBorder="1" applyAlignment="1">
      <alignment horizontal="center" vertical="center"/>
    </xf>
    <xf numFmtId="0" fontId="40" fillId="7" borderId="7" xfId="0" applyFont="1" applyFill="1" applyBorder="1" applyAlignment="1">
      <alignment horizontal="center" vertical="center"/>
    </xf>
    <xf numFmtId="2" fontId="38" fillId="0" borderId="7" xfId="0" applyNumberFormat="1" applyFont="1" applyBorder="1" applyAlignment="1">
      <alignment vertical="center"/>
    </xf>
    <xf numFmtId="0" fontId="39" fillId="0" borderId="7" xfId="0" applyFont="1" applyBorder="1" applyAlignment="1">
      <alignment vertical="center" wrapText="1"/>
    </xf>
    <xf numFmtId="0" fontId="39" fillId="0" borderId="7" xfId="0" applyFont="1" applyBorder="1" applyAlignment="1">
      <alignment horizontal="center" vertical="center"/>
    </xf>
    <xf numFmtId="0" fontId="39" fillId="0" borderId="7" xfId="0" applyFont="1" applyBorder="1" applyAlignment="1">
      <alignment horizontal="left" vertical="center" wrapText="1"/>
    </xf>
    <xf numFmtId="0" fontId="38" fillId="0" borderId="4" xfId="0" applyFont="1" applyBorder="1" applyAlignment="1">
      <alignment horizontal="right" vertical="center"/>
    </xf>
    <xf numFmtId="0" fontId="39" fillId="0" borderId="7" xfId="4" applyFont="1" applyBorder="1" applyAlignment="1">
      <alignment vertical="center" wrapText="1"/>
    </xf>
    <xf numFmtId="0" fontId="39" fillId="0" borderId="7" xfId="0" applyFont="1" applyBorder="1" applyAlignment="1">
      <alignment vertical="center"/>
    </xf>
    <xf numFmtId="2" fontId="39" fillId="0" borderId="7" xfId="0" applyNumberFormat="1" applyFont="1" applyBorder="1" applyAlignment="1">
      <alignment horizontal="right" vertical="center"/>
    </xf>
    <xf numFmtId="0" fontId="39" fillId="0" borderId="7" xfId="0" applyFont="1" applyBorder="1" applyAlignment="1">
      <alignment horizontal="right" vertical="center"/>
    </xf>
    <xf numFmtId="2" fontId="39" fillId="0" borderId="30" xfId="0" applyNumberFormat="1" applyFont="1" applyBorder="1" applyAlignment="1">
      <alignment horizontal="right" vertical="center"/>
    </xf>
    <xf numFmtId="0" fontId="38" fillId="0" borderId="7" xfId="4" applyFont="1" applyBorder="1" applyAlignment="1">
      <alignment horizontal="center" vertical="center"/>
    </xf>
    <xf numFmtId="2" fontId="40" fillId="0" borderId="30" xfId="0" applyNumberFormat="1" applyFont="1" applyBorder="1" applyAlignment="1">
      <alignment horizontal="right" vertical="center"/>
    </xf>
    <xf numFmtId="0" fontId="38" fillId="6" borderId="7" xfId="0" applyFont="1" applyFill="1" applyBorder="1" applyAlignment="1">
      <alignment horizontal="center" vertical="center"/>
    </xf>
    <xf numFmtId="0" fontId="38" fillId="6" borderId="7" xfId="0" applyFont="1" applyFill="1" applyBorder="1" applyAlignment="1">
      <alignment horizontal="left" vertical="center" wrapText="1"/>
    </xf>
    <xf numFmtId="170" fontId="38" fillId="6" borderId="7" xfId="0" applyNumberFormat="1" applyFont="1" applyFill="1" applyBorder="1" applyAlignment="1">
      <alignment horizontal="center" vertical="center"/>
    </xf>
    <xf numFmtId="0" fontId="38" fillId="6" borderId="7" xfId="0" applyFont="1" applyFill="1" applyBorder="1" applyAlignment="1">
      <alignment horizontal="right" vertical="center"/>
    </xf>
    <xf numFmtId="0" fontId="38" fillId="6" borderId="30" xfId="0" applyFont="1" applyFill="1" applyBorder="1" applyAlignment="1">
      <alignment horizontal="right" vertical="center"/>
    </xf>
    <xf numFmtId="0" fontId="40" fillId="2" borderId="7" xfId="4" applyFont="1" applyFill="1" applyBorder="1" applyAlignment="1">
      <alignment vertical="center" wrapText="1"/>
    </xf>
    <xf numFmtId="0" fontId="40" fillId="2" borderId="7" xfId="4" applyFont="1" applyFill="1" applyBorder="1" applyAlignment="1">
      <alignment horizontal="center" vertical="center"/>
    </xf>
    <xf numFmtId="2" fontId="40" fillId="2" borderId="30" xfId="0" applyNumberFormat="1" applyFont="1" applyFill="1" applyBorder="1" applyAlignment="1">
      <alignment horizontal="right" vertical="center"/>
    </xf>
    <xf numFmtId="0" fontId="38" fillId="7" borderId="20" xfId="0" applyFont="1" applyFill="1" applyBorder="1" applyAlignment="1">
      <alignment vertical="center"/>
    </xf>
    <xf numFmtId="0" fontId="38" fillId="7" borderId="26" xfId="0" applyFont="1" applyFill="1" applyBorder="1" applyAlignment="1">
      <alignment vertical="center"/>
    </xf>
    <xf numFmtId="0" fontId="38" fillId="7" borderId="5" xfId="0" applyFont="1" applyFill="1" applyBorder="1" applyAlignment="1">
      <alignment vertical="center"/>
    </xf>
    <xf numFmtId="9" fontId="38" fillId="6" borderId="7" xfId="3" applyFont="1" applyFill="1" applyBorder="1" applyAlignment="1">
      <alignment horizontal="right" vertical="center"/>
    </xf>
    <xf numFmtId="0" fontId="41" fillId="6" borderId="6" xfId="4" applyFont="1" applyFill="1" applyBorder="1" applyAlignment="1">
      <alignment horizontal="left" vertical="center" wrapText="1"/>
    </xf>
    <xf numFmtId="0" fontId="42" fillId="2" borderId="6" xfId="4" applyFont="1" applyFill="1" applyBorder="1" applyAlignment="1">
      <alignment horizontal="left" vertical="center" wrapText="1"/>
    </xf>
    <xf numFmtId="0" fontId="42" fillId="2" borderId="7" xfId="4" applyFont="1" applyFill="1" applyBorder="1" applyAlignment="1">
      <alignment vertical="center" wrapText="1"/>
    </xf>
    <xf numFmtId="0" fontId="42" fillId="2" borderId="7" xfId="4" applyFont="1" applyFill="1" applyBorder="1" applyAlignment="1">
      <alignment horizontal="center" vertical="center"/>
    </xf>
    <xf numFmtId="2" fontId="42" fillId="2" borderId="30" xfId="0" applyNumberFormat="1" applyFont="1" applyFill="1" applyBorder="1" applyAlignment="1">
      <alignment horizontal="right" vertical="center"/>
    </xf>
    <xf numFmtId="0" fontId="42" fillId="7" borderId="6" xfId="4" applyFont="1" applyFill="1" applyBorder="1" applyAlignment="1">
      <alignment horizontal="left" vertical="center" wrapText="1"/>
    </xf>
    <xf numFmtId="0" fontId="42" fillId="7" borderId="7" xfId="4" applyFont="1" applyFill="1" applyBorder="1" applyAlignment="1">
      <alignment vertical="center" wrapText="1"/>
    </xf>
    <xf numFmtId="0" fontId="42" fillId="7" borderId="7" xfId="4" applyFont="1" applyFill="1" applyBorder="1" applyAlignment="1">
      <alignment horizontal="center" vertical="center"/>
    </xf>
    <xf numFmtId="2" fontId="42" fillId="7" borderId="30" xfId="0" applyNumberFormat="1" applyFont="1" applyFill="1" applyBorder="1" applyAlignment="1">
      <alignment horizontal="right" vertical="center"/>
    </xf>
    <xf numFmtId="0" fontId="42" fillId="6" borderId="6" xfId="4" applyFont="1" applyFill="1" applyBorder="1" applyAlignment="1">
      <alignment horizontal="left" vertical="center" wrapText="1"/>
    </xf>
    <xf numFmtId="0" fontId="39" fillId="6" borderId="7" xfId="0" applyFont="1" applyFill="1" applyBorder="1" applyAlignment="1">
      <alignment horizontal="center" vertical="center"/>
    </xf>
    <xf numFmtId="0" fontId="39" fillId="6" borderId="7" xfId="0" applyFont="1" applyFill="1" applyBorder="1" applyAlignment="1">
      <alignment horizontal="left" vertical="center" wrapText="1"/>
    </xf>
    <xf numFmtId="170" fontId="39" fillId="6" borderId="7" xfId="0" applyNumberFormat="1" applyFont="1" applyFill="1" applyBorder="1" applyAlignment="1">
      <alignment horizontal="center" vertical="center"/>
    </xf>
    <xf numFmtId="0" fontId="39" fillId="6" borderId="7" xfId="0" applyFont="1" applyFill="1" applyBorder="1" applyAlignment="1">
      <alignment horizontal="right" vertical="center"/>
    </xf>
    <xf numFmtId="0" fontId="39" fillId="6" borderId="30" xfId="0" applyFont="1" applyFill="1" applyBorder="1" applyAlignment="1">
      <alignment horizontal="right" vertical="center"/>
    </xf>
    <xf numFmtId="0" fontId="39" fillId="6" borderId="6" xfId="4" applyFont="1" applyFill="1" applyBorder="1" applyAlignment="1">
      <alignment horizontal="left" vertical="center" wrapText="1"/>
    </xf>
    <xf numFmtId="0" fontId="42" fillId="8" borderId="6" xfId="4" applyFont="1" applyFill="1" applyBorder="1" applyAlignment="1">
      <alignment horizontal="left" vertical="center" wrapText="1"/>
    </xf>
    <xf numFmtId="0" fontId="42" fillId="8" borderId="7" xfId="4" applyFont="1" applyFill="1" applyBorder="1" applyAlignment="1">
      <alignment vertical="center" wrapText="1"/>
    </xf>
    <xf numFmtId="0" fontId="39" fillId="8" borderId="7" xfId="0" applyFont="1" applyFill="1" applyBorder="1" applyAlignment="1">
      <alignment horizontal="center" vertical="center"/>
    </xf>
    <xf numFmtId="0" fontId="39" fillId="8" borderId="7" xfId="0" applyFont="1" applyFill="1" applyBorder="1" applyAlignment="1">
      <alignment horizontal="left" vertical="center" wrapText="1"/>
    </xf>
    <xf numFmtId="2" fontId="39" fillId="8" borderId="7" xfId="0" applyNumberFormat="1" applyFont="1" applyFill="1" applyBorder="1" applyAlignment="1">
      <alignment horizontal="right" vertical="center"/>
    </xf>
    <xf numFmtId="0" fontId="39" fillId="8" borderId="7" xfId="0" applyFont="1" applyFill="1" applyBorder="1" applyAlignment="1">
      <alignment horizontal="right" vertical="center"/>
    </xf>
    <xf numFmtId="2" fontId="39" fillId="8" borderId="30" xfId="0" applyNumberFormat="1" applyFont="1" applyFill="1" applyBorder="1" applyAlignment="1">
      <alignment horizontal="right" vertical="center"/>
    </xf>
    <xf numFmtId="0" fontId="39" fillId="7" borderId="7" xfId="4" applyFont="1" applyFill="1" applyBorder="1" applyAlignment="1">
      <alignment vertical="center" wrapText="1"/>
    </xf>
    <xf numFmtId="0" fontId="39" fillId="7" borderId="7" xfId="0" applyFont="1" applyFill="1" applyBorder="1" applyAlignment="1">
      <alignment horizontal="center" vertical="center"/>
    </xf>
    <xf numFmtId="0" fontId="39" fillId="7" borderId="7" xfId="0" applyFont="1" applyFill="1" applyBorder="1" applyAlignment="1">
      <alignment horizontal="left" vertical="center" wrapText="1"/>
    </xf>
    <xf numFmtId="2" fontId="39" fillId="7" borderId="7" xfId="0" applyNumberFormat="1" applyFont="1" applyFill="1" applyBorder="1" applyAlignment="1">
      <alignment horizontal="right" vertical="center"/>
    </xf>
    <xf numFmtId="0" fontId="39" fillId="7" borderId="7" xfId="0" applyFont="1" applyFill="1" applyBorder="1" applyAlignment="1">
      <alignment horizontal="right" vertical="center"/>
    </xf>
    <xf numFmtId="0" fontId="39" fillId="0" borderId="30" xfId="0" applyFont="1" applyBorder="1" applyAlignment="1">
      <alignment horizontal="right" vertical="center"/>
    </xf>
    <xf numFmtId="0" fontId="42" fillId="7" borderId="7" xfId="0" applyFont="1" applyFill="1" applyBorder="1" applyAlignment="1">
      <alignment horizontal="center" vertical="center"/>
    </xf>
    <xf numFmtId="0" fontId="42" fillId="7" borderId="7" xfId="0" applyFont="1" applyFill="1" applyBorder="1" applyAlignment="1">
      <alignment horizontal="left" vertical="center" wrapText="1"/>
    </xf>
    <xf numFmtId="2" fontId="42" fillId="7" borderId="7" xfId="0" applyNumberFormat="1" applyFont="1" applyFill="1" applyBorder="1" applyAlignment="1">
      <alignment horizontal="right" vertical="center"/>
    </xf>
    <xf numFmtId="0" fontId="42" fillId="7" borderId="7" xfId="0" applyFont="1" applyFill="1" applyBorder="1" applyAlignment="1">
      <alignment horizontal="right" vertical="center"/>
    </xf>
    <xf numFmtId="0" fontId="39" fillId="0" borderId="7" xfId="0" applyFont="1" applyBorder="1" applyAlignment="1">
      <alignment horizontal="left" vertical="center"/>
    </xf>
    <xf numFmtId="2" fontId="42" fillId="7" borderId="7" xfId="0" applyNumberFormat="1" applyFont="1" applyFill="1" applyBorder="1" applyAlignment="1">
      <alignment horizontal="center" vertical="center"/>
    </xf>
    <xf numFmtId="0" fontId="42" fillId="0" borderId="6" xfId="4" applyFont="1" applyBorder="1" applyAlignment="1">
      <alignment horizontal="left" vertical="center" wrapText="1"/>
    </xf>
    <xf numFmtId="1" fontId="39" fillId="0" borderId="7" xfId="0" applyNumberFormat="1" applyFont="1" applyBorder="1" applyAlignment="1">
      <alignment horizontal="right" vertical="center"/>
    </xf>
    <xf numFmtId="1" fontId="38" fillId="0" borderId="30" xfId="0" applyNumberFormat="1" applyFont="1" applyBorder="1" applyAlignment="1">
      <alignment horizontal="right" vertical="center"/>
    </xf>
    <xf numFmtId="2" fontId="39" fillId="7" borderId="7" xfId="0" applyNumberFormat="1" applyFont="1" applyFill="1" applyBorder="1" applyAlignment="1">
      <alignment horizontal="center" vertical="center"/>
    </xf>
    <xf numFmtId="1" fontId="39" fillId="0" borderId="30" xfId="0" applyNumberFormat="1" applyFont="1" applyBorder="1" applyAlignment="1">
      <alignment horizontal="right" vertical="center"/>
    </xf>
    <xf numFmtId="0" fontId="39" fillId="2" borderId="30" xfId="0" applyFont="1" applyFill="1" applyBorder="1" applyAlignment="1">
      <alignment horizontal="right" vertical="center"/>
    </xf>
    <xf numFmtId="0" fontId="39" fillId="7" borderId="20" xfId="0" applyFont="1" applyFill="1" applyBorder="1" applyAlignment="1">
      <alignment horizontal="left" vertical="center" wrapText="1"/>
    </xf>
    <xf numFmtId="0" fontId="39" fillId="7" borderId="26" xfId="0" applyFont="1" applyFill="1" applyBorder="1" applyAlignment="1">
      <alignment vertical="center"/>
    </xf>
    <xf numFmtId="0" fontId="39" fillId="7" borderId="26" xfId="0" applyFont="1" applyFill="1" applyBorder="1" applyAlignment="1">
      <alignment horizontal="right" vertical="center"/>
    </xf>
    <xf numFmtId="0" fontId="39" fillId="7" borderId="5" xfId="0" applyFont="1" applyFill="1" applyBorder="1" applyAlignment="1">
      <alignment horizontal="right" vertical="center"/>
    </xf>
    <xf numFmtId="0" fontId="39" fillId="7" borderId="7" xfId="0" applyFont="1" applyFill="1" applyBorder="1" applyAlignment="1">
      <alignment vertical="center"/>
    </xf>
    <xf numFmtId="0" fontId="39" fillId="0" borderId="20" xfId="0" applyFont="1" applyBorder="1" applyAlignment="1">
      <alignment horizontal="left" vertical="center" wrapText="1"/>
    </xf>
    <xf numFmtId="0" fontId="42" fillId="2" borderId="7" xfId="0" applyFont="1" applyFill="1" applyBorder="1" applyAlignment="1">
      <alignment vertical="center" wrapText="1"/>
    </xf>
    <xf numFmtId="0" fontId="42" fillId="2" borderId="7" xfId="0" applyFont="1" applyFill="1" applyBorder="1" applyAlignment="1">
      <alignment horizontal="center" vertical="center"/>
    </xf>
    <xf numFmtId="0" fontId="42" fillId="2" borderId="7" xfId="0" applyFont="1" applyFill="1" applyBorder="1" applyAlignment="1">
      <alignment horizontal="left" vertical="center" wrapText="1"/>
    </xf>
    <xf numFmtId="0" fontId="42" fillId="2" borderId="7" xfId="0" applyFont="1" applyFill="1" applyBorder="1" applyAlignment="1">
      <alignment horizontal="left" vertical="center"/>
    </xf>
    <xf numFmtId="0" fontId="42" fillId="2" borderId="7" xfId="0" applyFont="1" applyFill="1" applyBorder="1" applyAlignment="1">
      <alignment horizontal="right" vertical="center"/>
    </xf>
    <xf numFmtId="0" fontId="39" fillId="0" borderId="7" xfId="4" applyFont="1" applyBorder="1" applyAlignment="1">
      <alignment horizontal="center" vertical="center"/>
    </xf>
    <xf numFmtId="4" fontId="39" fillId="0" borderId="7" xfId="0" applyNumberFormat="1" applyFont="1" applyBorder="1" applyAlignment="1">
      <alignment horizontal="right" vertical="center"/>
    </xf>
    <xf numFmtId="2" fontId="42" fillId="0" borderId="30" xfId="0" applyNumberFormat="1" applyFont="1" applyBorder="1" applyAlignment="1">
      <alignment horizontal="right" vertical="center"/>
    </xf>
    <xf numFmtId="0" fontId="42" fillId="7" borderId="7" xfId="4" applyFont="1" applyFill="1" applyBorder="1" applyAlignment="1">
      <alignment horizontal="center" vertical="center" wrapText="1"/>
    </xf>
    <xf numFmtId="0" fontId="39" fillId="7" borderId="20" xfId="0" applyFont="1" applyFill="1" applyBorder="1" applyAlignment="1">
      <alignment vertical="center"/>
    </xf>
    <xf numFmtId="0" fontId="39" fillId="7" borderId="5" xfId="0" applyFont="1" applyFill="1" applyBorder="1" applyAlignment="1">
      <alignment vertical="center"/>
    </xf>
    <xf numFmtId="0" fontId="42" fillId="2" borderId="20" xfId="0" applyFont="1" applyFill="1" applyBorder="1" applyAlignment="1">
      <alignment vertical="center" wrapText="1"/>
    </xf>
    <xf numFmtId="0" fontId="42" fillId="2" borderId="26" xfId="0" applyFont="1" applyFill="1" applyBorder="1" applyAlignment="1">
      <alignment horizontal="center" vertical="center"/>
    </xf>
    <xf numFmtId="0" fontId="42" fillId="2" borderId="26" xfId="0" applyFont="1" applyFill="1" applyBorder="1" applyAlignment="1">
      <alignment horizontal="left" vertical="center" wrapText="1"/>
    </xf>
    <xf numFmtId="0" fontId="42" fillId="2" borderId="26" xfId="0" applyFont="1" applyFill="1" applyBorder="1" applyAlignment="1">
      <alignment vertical="center"/>
    </xf>
    <xf numFmtId="0" fontId="42" fillId="2" borderId="26" xfId="0" applyFont="1" applyFill="1" applyBorder="1" applyAlignment="1">
      <alignment horizontal="right" vertical="center"/>
    </xf>
    <xf numFmtId="0" fontId="42" fillId="7" borderId="7" xfId="4" applyFont="1" applyFill="1" applyBorder="1" applyAlignment="1">
      <alignment vertical="top" wrapText="1"/>
    </xf>
    <xf numFmtId="0" fontId="42" fillId="7" borderId="20" xfId="4" applyFont="1" applyFill="1" applyBorder="1" applyAlignment="1">
      <alignment vertical="center" wrapText="1"/>
    </xf>
    <xf numFmtId="0" fontId="39" fillId="0" borderId="20" xfId="4" applyFont="1" applyBorder="1" applyAlignment="1">
      <alignment vertical="center" wrapText="1"/>
    </xf>
    <xf numFmtId="0" fontId="39" fillId="0" borderId="0" xfId="0" applyFont="1" applyAlignment="1">
      <alignment horizontal="right" vertical="center"/>
    </xf>
    <xf numFmtId="0" fontId="42" fillId="2" borderId="7" xfId="0" applyFont="1" applyFill="1" applyBorder="1" applyAlignment="1">
      <alignment vertical="center"/>
    </xf>
    <xf numFmtId="0" fontId="42" fillId="2" borderId="20" xfId="0" applyFont="1" applyFill="1" applyBorder="1" applyAlignment="1">
      <alignment horizontal="left" vertical="center" wrapText="1"/>
    </xf>
    <xf numFmtId="0" fontId="42" fillId="2" borderId="5" xfId="0" applyFont="1" applyFill="1" applyBorder="1" applyAlignment="1">
      <alignment horizontal="right" vertical="center"/>
    </xf>
    <xf numFmtId="0" fontId="39" fillId="0" borderId="7" xfId="4" applyFont="1" applyBorder="1" applyAlignment="1">
      <alignment horizontal="left" vertical="center" wrapText="1"/>
    </xf>
    <xf numFmtId="0" fontId="39" fillId="8" borderId="30" xfId="0" applyFont="1" applyFill="1" applyBorder="1" applyAlignment="1">
      <alignment horizontal="right" vertical="center"/>
    </xf>
    <xf numFmtId="0" fontId="42" fillId="8" borderId="7" xfId="4" applyFont="1" applyFill="1" applyBorder="1" applyAlignment="1">
      <alignment horizontal="center" vertical="center"/>
    </xf>
    <xf numFmtId="2" fontId="42" fillId="8" borderId="30" xfId="0" applyNumberFormat="1" applyFont="1" applyFill="1" applyBorder="1" applyAlignment="1">
      <alignment horizontal="right" vertical="center"/>
    </xf>
    <xf numFmtId="0" fontId="42" fillId="6" borderId="7" xfId="0" applyFont="1" applyFill="1" applyBorder="1" applyAlignment="1">
      <alignment horizontal="center" vertical="center"/>
    </xf>
    <xf numFmtId="0" fontId="42" fillId="8" borderId="15" xfId="4" applyFont="1" applyFill="1" applyBorder="1" applyAlignment="1">
      <alignment horizontal="left" vertical="center" wrapText="1"/>
    </xf>
    <xf numFmtId="0" fontId="39" fillId="8" borderId="4" xfId="0" applyFont="1" applyFill="1" applyBorder="1" applyAlignment="1">
      <alignment horizontal="right" vertical="center"/>
    </xf>
    <xf numFmtId="2" fontId="42" fillId="8" borderId="4" xfId="0" applyNumberFormat="1" applyFont="1" applyFill="1" applyBorder="1" applyAlignment="1">
      <alignment horizontal="right" vertical="center"/>
    </xf>
    <xf numFmtId="0" fontId="40" fillId="8" borderId="6" xfId="4" applyFont="1" applyFill="1" applyBorder="1" applyAlignment="1">
      <alignment horizontal="left" vertical="center" wrapText="1"/>
    </xf>
    <xf numFmtId="0" fontId="38" fillId="8" borderId="30" xfId="0" applyFont="1" applyFill="1" applyBorder="1" applyAlignment="1">
      <alignment horizontal="right" vertical="center"/>
    </xf>
    <xf numFmtId="0" fontId="38" fillId="7" borderId="7" xfId="0" applyFont="1" applyFill="1" applyBorder="1" applyAlignment="1">
      <alignment horizontal="center" vertical="center"/>
    </xf>
    <xf numFmtId="2" fontId="38" fillId="7" borderId="7" xfId="0" applyNumberFormat="1" applyFont="1" applyFill="1" applyBorder="1" applyAlignment="1">
      <alignment horizontal="right" vertical="center"/>
    </xf>
    <xf numFmtId="0" fontId="38" fillId="0" borderId="0" xfId="0" applyFont="1" applyAlignment="1">
      <alignment horizontal="right" vertical="center"/>
    </xf>
    <xf numFmtId="0" fontId="40" fillId="7" borderId="30" xfId="0" applyFont="1" applyFill="1" applyBorder="1" applyAlignment="1">
      <alignment horizontal="right" vertical="center"/>
    </xf>
    <xf numFmtId="0" fontId="41" fillId="0" borderId="29" xfId="4" applyFont="1" applyBorder="1" applyAlignment="1">
      <alignment horizontal="left" vertical="center" wrapText="1"/>
    </xf>
    <xf numFmtId="0" fontId="38" fillId="0" borderId="28" xfId="4" applyFont="1" applyBorder="1" applyAlignment="1">
      <alignment vertical="center" wrapText="1"/>
    </xf>
    <xf numFmtId="0" fontId="38" fillId="6" borderId="28" xfId="0" applyFont="1" applyFill="1" applyBorder="1" applyAlignment="1">
      <alignment horizontal="center" vertical="center"/>
    </xf>
    <xf numFmtId="0" fontId="38" fillId="0" borderId="28" xfId="0" applyFont="1" applyBorder="1" applyAlignment="1">
      <alignment horizontal="left" vertical="center" wrapText="1"/>
    </xf>
    <xf numFmtId="0" fontId="38" fillId="0" borderId="28" xfId="0" applyFont="1" applyBorder="1" applyAlignment="1">
      <alignment horizontal="center" vertical="center"/>
    </xf>
    <xf numFmtId="2" fontId="38" fillId="0" borderId="28" xfId="0" applyNumberFormat="1" applyFont="1" applyBorder="1" applyAlignment="1">
      <alignment horizontal="right" vertical="center"/>
    </xf>
    <xf numFmtId="0" fontId="38" fillId="0" borderId="28" xfId="0" applyFont="1" applyBorder="1" applyAlignment="1">
      <alignment horizontal="right" vertical="center"/>
    </xf>
    <xf numFmtId="0" fontId="38" fillId="0" borderId="1" xfId="0" applyFont="1" applyBorder="1" applyAlignment="1">
      <alignment horizontal="right" vertical="center"/>
    </xf>
    <xf numFmtId="0" fontId="42" fillId="3" borderId="21" xfId="4" applyFont="1" applyFill="1" applyBorder="1" applyAlignment="1">
      <alignment horizontal="center" vertical="center"/>
    </xf>
    <xf numFmtId="0" fontId="42" fillId="3" borderId="7" xfId="4" applyFont="1" applyFill="1" applyBorder="1" applyAlignment="1">
      <alignment horizontal="center" vertical="center"/>
    </xf>
    <xf numFmtId="170" fontId="38" fillId="0" borderId="7" xfId="0" applyNumberFormat="1" applyFont="1" applyBorder="1" applyAlignment="1">
      <alignment vertical="center"/>
    </xf>
    <xf numFmtId="0" fontId="12" fillId="0" borderId="0" xfId="0" applyFont="1" applyAlignment="1">
      <alignment horizontal="right"/>
    </xf>
    <xf numFmtId="0" fontId="44" fillId="0" borderId="0" xfId="0" applyFont="1" applyAlignment="1">
      <alignment horizontal="left" vertical="center"/>
    </xf>
    <xf numFmtId="2" fontId="44" fillId="0" borderId="0" xfId="0" applyNumberFormat="1" applyFont="1" applyAlignment="1">
      <alignment horizontal="left" vertical="center"/>
    </xf>
    <xf numFmtId="0" fontId="12" fillId="0" borderId="0" xfId="0" applyFont="1"/>
    <xf numFmtId="2" fontId="38" fillId="0" borderId="4" xfId="0" applyNumberFormat="1" applyFont="1" applyBorder="1" applyAlignment="1">
      <alignment horizontal="right" vertical="center"/>
    </xf>
    <xf numFmtId="0" fontId="26" fillId="0" borderId="0" xfId="0" applyFont="1" applyAlignment="1">
      <alignment horizontal="right"/>
    </xf>
    <xf numFmtId="44" fontId="26" fillId="0" borderId="0" xfId="0" applyNumberFormat="1" applyFont="1"/>
    <xf numFmtId="44" fontId="12" fillId="0" borderId="0" xfId="0" applyNumberFormat="1" applyFont="1"/>
    <xf numFmtId="0" fontId="26" fillId="0" borderId="0" xfId="0" applyFont="1" applyAlignment="1">
      <alignment horizontal="center"/>
    </xf>
    <xf numFmtId="2" fontId="12" fillId="0" borderId="0" xfId="0" applyNumberFormat="1" applyFont="1"/>
    <xf numFmtId="2" fontId="8" fillId="9" borderId="7" xfId="1" applyNumberFormat="1" applyFont="1" applyFill="1" applyBorder="1" applyAlignment="1">
      <alignment horizontal="right" vertical="center"/>
    </xf>
    <xf numFmtId="2" fontId="48" fillId="0" borderId="0" xfId="0" applyNumberFormat="1" applyFont="1" applyAlignment="1">
      <alignment horizontal="center" vertical="center" wrapText="1"/>
    </xf>
    <xf numFmtId="44" fontId="49" fillId="0" borderId="0" xfId="1" applyFont="1" applyAlignment="1">
      <alignment horizontal="left" vertical="center"/>
    </xf>
    <xf numFmtId="168" fontId="49" fillId="0" borderId="40" xfId="1" applyNumberFormat="1" applyFont="1" applyFill="1" applyBorder="1" applyAlignment="1">
      <alignment horizontal="right" vertical="center"/>
    </xf>
    <xf numFmtId="44" fontId="49" fillId="0" borderId="0" xfId="1" applyFont="1" applyFill="1" applyBorder="1" applyAlignment="1">
      <alignment horizontal="left" vertical="center"/>
    </xf>
    <xf numFmtId="2" fontId="48" fillId="0" borderId="0" xfId="0" applyNumberFormat="1" applyFont="1" applyAlignment="1">
      <alignment horizontal="center" vertical="center"/>
    </xf>
    <xf numFmtId="2" fontId="50" fillId="0" borderId="0" xfId="0" applyNumberFormat="1" applyFont="1" applyAlignment="1">
      <alignment horizontal="center" vertical="center"/>
    </xf>
    <xf numFmtId="44" fontId="51" fillId="0" borderId="0" xfId="1" applyFont="1" applyAlignment="1">
      <alignment horizontal="left" vertical="center"/>
    </xf>
    <xf numFmtId="2" fontId="48" fillId="0" borderId="42" xfId="0" applyNumberFormat="1" applyFont="1" applyBorder="1" applyAlignment="1">
      <alignment horizontal="center" vertical="center" wrapText="1"/>
    </xf>
    <xf numFmtId="168" fontId="53" fillId="0" borderId="40" xfId="1" applyNumberFormat="1" applyFont="1" applyFill="1" applyBorder="1" applyAlignment="1">
      <alignment horizontal="center" vertical="center"/>
    </xf>
    <xf numFmtId="2" fontId="52" fillId="0" borderId="42" xfId="0" applyNumberFormat="1" applyFont="1" applyBorder="1" applyAlignment="1">
      <alignment horizontal="center" vertical="center" wrapText="1"/>
    </xf>
    <xf numFmtId="168" fontId="53" fillId="0" borderId="40" xfId="1" applyNumberFormat="1" applyFont="1" applyFill="1" applyBorder="1" applyAlignment="1">
      <alignment horizontal="right" vertical="center" wrapText="1"/>
    </xf>
    <xf numFmtId="2" fontId="48" fillId="0" borderId="0" xfId="4" applyNumberFormat="1" applyFont="1" applyAlignment="1">
      <alignment horizontal="center" vertical="center"/>
    </xf>
    <xf numFmtId="2" fontId="52" fillId="0" borderId="0" xfId="0" applyNumberFormat="1" applyFont="1" applyAlignment="1">
      <alignment horizontal="center" vertical="center" wrapText="1"/>
    </xf>
    <xf numFmtId="44" fontId="53" fillId="0" borderId="0" xfId="1" applyFont="1" applyAlignment="1">
      <alignment horizontal="left" vertical="center"/>
    </xf>
    <xf numFmtId="168" fontId="49" fillId="0" borderId="0" xfId="1" applyNumberFormat="1" applyFont="1" applyFill="1" applyBorder="1" applyAlignment="1">
      <alignment horizontal="right" vertical="center"/>
    </xf>
    <xf numFmtId="2" fontId="52" fillId="0" borderId="0" xfId="4" applyNumberFormat="1" applyFont="1" applyAlignment="1">
      <alignment horizontal="center" vertical="center"/>
    </xf>
    <xf numFmtId="173" fontId="48" fillId="0" borderId="0" xfId="0" applyNumberFormat="1" applyFont="1" applyAlignment="1">
      <alignment horizontal="center" vertical="center" wrapText="1"/>
    </xf>
    <xf numFmtId="42" fontId="49" fillId="0" borderId="42" xfId="2" applyFont="1" applyFill="1" applyBorder="1" applyAlignment="1">
      <alignment vertical="center"/>
    </xf>
    <xf numFmtId="165" fontId="48" fillId="0" borderId="0" xfId="0" applyNumberFormat="1" applyFont="1" applyAlignment="1">
      <alignment horizontal="center" vertical="center" wrapText="1"/>
    </xf>
    <xf numFmtId="2" fontId="48" fillId="0" borderId="0" xfId="0" applyNumberFormat="1" applyFont="1"/>
    <xf numFmtId="44" fontId="49" fillId="0" borderId="0" xfId="1" applyFont="1" applyAlignment="1">
      <alignment horizontal="left"/>
    </xf>
    <xf numFmtId="44" fontId="48" fillId="0" borderId="0" xfId="1" applyFont="1" applyAlignment="1">
      <alignment horizontal="center" vertical="center" wrapText="1"/>
    </xf>
    <xf numFmtId="0" fontId="48" fillId="0" borderId="0" xfId="4" applyFont="1" applyAlignment="1">
      <alignment horizontal="center" vertical="center"/>
    </xf>
    <xf numFmtId="168" fontId="49" fillId="0" borderId="0" xfId="0" applyNumberFormat="1" applyFont="1" applyAlignment="1">
      <alignment horizontal="center" vertical="center"/>
    </xf>
    <xf numFmtId="0" fontId="48" fillId="0" borderId="0" xfId="0" applyFont="1" applyAlignment="1">
      <alignment horizontal="center" vertical="center"/>
    </xf>
    <xf numFmtId="44" fontId="53" fillId="0" borderId="0" xfId="1" applyFont="1" applyFill="1" applyBorder="1" applyAlignment="1">
      <alignment horizontal="left" vertical="center"/>
    </xf>
    <xf numFmtId="173" fontId="54" fillId="0" borderId="0" xfId="0" applyNumberFormat="1" applyFont="1" applyAlignment="1">
      <alignment horizontal="center" vertical="center" wrapText="1"/>
    </xf>
    <xf numFmtId="2" fontId="55" fillId="0" borderId="0" xfId="0" applyNumberFormat="1" applyFont="1" applyAlignment="1">
      <alignment horizontal="center" vertical="center" wrapText="1"/>
    </xf>
    <xf numFmtId="168" fontId="56" fillId="0" borderId="40" xfId="1" applyNumberFormat="1" applyFont="1" applyFill="1" applyBorder="1" applyAlignment="1">
      <alignment horizontal="right" vertical="center"/>
    </xf>
    <xf numFmtId="168" fontId="56" fillId="0" borderId="40" xfId="1" applyNumberFormat="1" applyFont="1" applyFill="1" applyBorder="1" applyAlignment="1">
      <alignment horizontal="right" vertical="center" wrapText="1"/>
    </xf>
    <xf numFmtId="10" fontId="12" fillId="9" borderId="4" xfId="3" applyNumberFormat="1" applyFont="1" applyFill="1" applyBorder="1" applyAlignment="1">
      <alignment horizontal="center" vertical="center"/>
    </xf>
    <xf numFmtId="0" fontId="12" fillId="9" borderId="15" xfId="4" applyFont="1" applyFill="1" applyBorder="1" applyAlignment="1">
      <alignment horizontal="left" vertical="center"/>
    </xf>
    <xf numFmtId="0" fontId="12" fillId="9" borderId="7" xfId="0" applyFont="1" applyFill="1" applyBorder="1" applyAlignment="1">
      <alignment vertical="center" wrapText="1"/>
    </xf>
    <xf numFmtId="0" fontId="12" fillId="9" borderId="7" xfId="0" applyFont="1" applyFill="1" applyBorder="1" applyAlignment="1">
      <alignment horizontal="center" vertical="center"/>
    </xf>
    <xf numFmtId="42" fontId="12" fillId="9" borderId="7" xfId="2" applyFont="1" applyFill="1" applyBorder="1" applyAlignment="1">
      <alignment vertical="center"/>
    </xf>
    <xf numFmtId="165" fontId="12" fillId="9" borderId="7" xfId="1" applyNumberFormat="1" applyFont="1" applyFill="1" applyBorder="1" applyAlignment="1">
      <alignment horizontal="left" vertical="center"/>
    </xf>
    <xf numFmtId="2" fontId="55" fillId="0" borderId="0" xfId="4" applyNumberFormat="1" applyFont="1" applyAlignment="1">
      <alignment horizontal="center" vertical="center" wrapText="1"/>
    </xf>
    <xf numFmtId="0" fontId="8" fillId="6" borderId="15" xfId="4" applyFont="1" applyFill="1" applyBorder="1" applyAlignment="1">
      <alignment horizontal="left" vertical="center"/>
    </xf>
    <xf numFmtId="42" fontId="8" fillId="6" borderId="7" xfId="2" applyFont="1" applyFill="1" applyBorder="1" applyAlignment="1">
      <alignment vertical="center"/>
    </xf>
    <xf numFmtId="169" fontId="8" fillId="6" borderId="7" xfId="1" applyNumberFormat="1" applyFont="1" applyFill="1" applyBorder="1" applyAlignment="1">
      <alignment vertical="center"/>
    </xf>
    <xf numFmtId="168" fontId="8" fillId="6" borderId="7" xfId="1" applyNumberFormat="1" applyFont="1" applyFill="1" applyBorder="1" applyAlignment="1">
      <alignment horizontal="right" vertical="center"/>
    </xf>
    <xf numFmtId="0" fontId="8" fillId="6" borderId="7" xfId="0" applyFont="1" applyFill="1" applyBorder="1" applyAlignment="1">
      <alignment horizontal="center" vertical="center" wrapText="1"/>
    </xf>
    <xf numFmtId="169" fontId="12" fillId="6" borderId="7" xfId="1" applyNumberFormat="1" applyFont="1" applyFill="1" applyBorder="1" applyAlignment="1">
      <alignment vertical="center"/>
    </xf>
    <xf numFmtId="10" fontId="12" fillId="6" borderId="4" xfId="3" applyNumberFormat="1" applyFont="1" applyFill="1" applyBorder="1" applyAlignment="1">
      <alignment horizontal="center" vertical="center"/>
    </xf>
    <xf numFmtId="0" fontId="12" fillId="6" borderId="15" xfId="4" applyFont="1" applyFill="1" applyBorder="1" applyAlignment="1">
      <alignment horizontal="left" vertical="center"/>
    </xf>
    <xf numFmtId="0" fontId="12" fillId="6" borderId="7" xfId="0" applyFont="1" applyFill="1" applyBorder="1" applyAlignment="1">
      <alignment vertical="center" wrapText="1"/>
    </xf>
    <xf numFmtId="0" fontId="12" fillId="6" borderId="7" xfId="0" applyFont="1" applyFill="1" applyBorder="1" applyAlignment="1">
      <alignment horizontal="center" vertical="center"/>
    </xf>
    <xf numFmtId="42" fontId="12" fillId="6" borderId="7" xfId="2" applyFont="1" applyFill="1" applyBorder="1" applyAlignment="1">
      <alignment vertical="center"/>
    </xf>
    <xf numFmtId="165" fontId="12" fillId="6" borderId="7" xfId="1" applyNumberFormat="1" applyFont="1" applyFill="1" applyBorder="1" applyAlignment="1">
      <alignment horizontal="left" vertical="center"/>
    </xf>
    <xf numFmtId="0" fontId="30" fillId="6" borderId="7" xfId="0" applyFont="1" applyFill="1" applyBorder="1" applyAlignment="1">
      <alignment horizontal="justify" vertical="center" wrapText="1"/>
    </xf>
    <xf numFmtId="42" fontId="57" fillId="6" borderId="7" xfId="2" applyFont="1" applyFill="1" applyBorder="1" applyAlignment="1">
      <alignment vertical="center"/>
    </xf>
    <xf numFmtId="0" fontId="8" fillId="6" borderId="7" xfId="0" applyFont="1" applyFill="1" applyBorder="1" applyAlignment="1">
      <alignment horizontal="justify" vertical="center" wrapText="1"/>
    </xf>
    <xf numFmtId="175" fontId="16" fillId="5" borderId="7" xfId="1" applyNumberFormat="1" applyFont="1" applyFill="1" applyBorder="1" applyAlignment="1">
      <alignment horizontal="right" vertical="center"/>
    </xf>
    <xf numFmtId="174" fontId="8" fillId="6" borderId="7" xfId="2" applyNumberFormat="1" applyFont="1" applyFill="1" applyBorder="1" applyAlignment="1">
      <alignment vertical="center"/>
    </xf>
    <xf numFmtId="0" fontId="59" fillId="15" borderId="7" xfId="16" applyFont="1" applyFill="1" applyBorder="1" applyAlignment="1">
      <alignment horizontal="center" vertical="center"/>
    </xf>
    <xf numFmtId="0" fontId="59" fillId="15" borderId="7" xfId="16" applyFont="1" applyFill="1" applyBorder="1" applyAlignment="1">
      <alignment horizontal="left" vertical="center" wrapText="1"/>
    </xf>
    <xf numFmtId="43" fontId="59" fillId="15" borderId="7" xfId="15" applyFont="1" applyFill="1" applyBorder="1" applyAlignment="1">
      <alignment horizontal="center" vertical="center"/>
    </xf>
    <xf numFmtId="4" fontId="59" fillId="15" borderId="7" xfId="17" applyNumberFormat="1" applyFont="1" applyFill="1" applyBorder="1" applyAlignment="1" applyProtection="1">
      <alignment horizontal="right" vertical="center" wrapText="1"/>
    </xf>
    <xf numFmtId="4" fontId="60" fillId="15" borderId="7" xfId="1" applyNumberFormat="1" applyFont="1" applyFill="1" applyBorder="1" applyAlignment="1">
      <alignment horizontal="right" vertical="center" wrapText="1"/>
    </xf>
    <xf numFmtId="1" fontId="60" fillId="2" borderId="7" xfId="18" applyNumberFormat="1" applyFont="1" applyFill="1" applyBorder="1" applyAlignment="1">
      <alignment horizontal="center" vertical="center"/>
    </xf>
    <xf numFmtId="0" fontId="60" fillId="2" borderId="7" xfId="18" applyFont="1" applyFill="1" applyBorder="1" applyAlignment="1">
      <alignment horizontal="left" vertical="center" wrapText="1"/>
    </xf>
    <xf numFmtId="0" fontId="60" fillId="2" borderId="7" xfId="18" applyFont="1" applyFill="1" applyBorder="1" applyAlignment="1">
      <alignment vertical="center"/>
    </xf>
    <xf numFmtId="43" fontId="60" fillId="2" borderId="7" xfId="15" applyFont="1" applyFill="1" applyBorder="1" applyAlignment="1">
      <alignment horizontal="center" vertical="center"/>
    </xf>
    <xf numFmtId="4" fontId="60" fillId="2" borderId="7" xfId="18" applyNumberFormat="1" applyFont="1" applyFill="1" applyBorder="1" applyAlignment="1">
      <alignment horizontal="right" vertical="center"/>
    </xf>
    <xf numFmtId="4" fontId="60" fillId="2" borderId="7" xfId="1" applyNumberFormat="1" applyFont="1" applyFill="1" applyBorder="1" applyAlignment="1">
      <alignment horizontal="right" vertical="center"/>
    </xf>
    <xf numFmtId="170" fontId="60" fillId="2" borderId="7" xfId="18" applyNumberFormat="1" applyFont="1" applyFill="1" applyBorder="1" applyAlignment="1">
      <alignment horizontal="center" vertical="center"/>
    </xf>
    <xf numFmtId="0" fontId="60" fillId="2" borderId="7" xfId="18" applyFont="1" applyFill="1" applyBorder="1" applyAlignment="1">
      <alignment horizontal="center" vertical="center"/>
    </xf>
    <xf numFmtId="0" fontId="61" fillId="0" borderId="7" xfId="0" applyFont="1" applyBorder="1" applyAlignment="1">
      <alignment horizontal="center" vertical="center"/>
    </xf>
    <xf numFmtId="0" fontId="61" fillId="0" borderId="7" xfId="0" applyFont="1" applyBorder="1" applyAlignment="1">
      <alignment horizontal="left" vertical="center" wrapText="1"/>
    </xf>
    <xf numFmtId="43" fontId="61" fillId="0" borderId="7" xfId="15" applyFont="1" applyFill="1" applyBorder="1" applyAlignment="1">
      <alignment horizontal="center" vertical="center"/>
    </xf>
    <xf numFmtId="4" fontId="61" fillId="0" borderId="7" xfId="0" applyNumberFormat="1" applyFont="1" applyBorder="1" applyAlignment="1">
      <alignment horizontal="right" vertical="center"/>
    </xf>
    <xf numFmtId="4" fontId="61" fillId="0" borderId="7" xfId="1" applyNumberFormat="1" applyFont="1" applyBorder="1" applyAlignment="1">
      <alignment horizontal="right"/>
    </xf>
    <xf numFmtId="0" fontId="61" fillId="0" borderId="7" xfId="0" applyFont="1" applyBorder="1" applyAlignment="1">
      <alignment horizontal="center"/>
    </xf>
    <xf numFmtId="4" fontId="61" fillId="0" borderId="7" xfId="0" applyNumberFormat="1" applyFont="1" applyBorder="1" applyAlignment="1">
      <alignment horizontal="right"/>
    </xf>
    <xf numFmtId="4" fontId="61" fillId="0" borderId="7" xfId="1" applyNumberFormat="1" applyFont="1" applyBorder="1" applyAlignment="1">
      <alignment horizontal="right" vertical="center"/>
    </xf>
    <xf numFmtId="43" fontId="61" fillId="0" borderId="7" xfId="15" applyFont="1" applyBorder="1" applyAlignment="1">
      <alignment horizontal="center" vertical="center"/>
    </xf>
    <xf numFmtId="0" fontId="61" fillId="6" borderId="7" xfId="0" applyFont="1" applyFill="1" applyBorder="1" applyAlignment="1">
      <alignment horizontal="center" vertical="center"/>
    </xf>
    <xf numFmtId="0" fontId="61" fillId="6" borderId="7" xfId="0" applyFont="1" applyFill="1" applyBorder="1" applyAlignment="1">
      <alignment horizontal="left" vertical="center" wrapText="1"/>
    </xf>
    <xf numFmtId="43" fontId="61" fillId="6" borderId="7" xfId="15" applyFont="1" applyFill="1" applyBorder="1" applyAlignment="1">
      <alignment horizontal="center" vertical="center"/>
    </xf>
    <xf numFmtId="4" fontId="61" fillId="6" borderId="7" xfId="0" applyNumberFormat="1" applyFont="1" applyFill="1" applyBorder="1" applyAlignment="1">
      <alignment horizontal="right" vertical="center"/>
    </xf>
    <xf numFmtId="4" fontId="61" fillId="0" borderId="7" xfId="1" applyNumberFormat="1" applyFont="1" applyFill="1" applyBorder="1" applyAlignment="1">
      <alignment horizontal="right" vertical="center"/>
    </xf>
    <xf numFmtId="2" fontId="61" fillId="0" borderId="7" xfId="0" applyNumberFormat="1" applyFont="1" applyBorder="1" applyAlignment="1">
      <alignment horizontal="left" vertical="center" wrapText="1"/>
    </xf>
    <xf numFmtId="2" fontId="62" fillId="0" borderId="7" xfId="18" applyNumberFormat="1" applyFont="1" applyBorder="1" applyAlignment="1">
      <alignment horizontal="center" vertical="center"/>
    </xf>
    <xf numFmtId="0" fontId="62" fillId="0" borderId="7" xfId="18" applyFont="1" applyBorder="1" applyAlignment="1">
      <alignment horizontal="left" vertical="center" wrapText="1"/>
    </xf>
    <xf numFmtId="0" fontId="62" fillId="0" borderId="7" xfId="18" applyFont="1" applyBorder="1" applyAlignment="1">
      <alignment horizontal="center" vertical="center"/>
    </xf>
    <xf numFmtId="43" fontId="62" fillId="0" borderId="7" xfId="15" applyFont="1" applyBorder="1" applyAlignment="1">
      <alignment horizontal="center" vertical="center"/>
    </xf>
    <xf numFmtId="4" fontId="62" fillId="0" borderId="7" xfId="18" applyNumberFormat="1" applyFont="1" applyBorder="1" applyAlignment="1">
      <alignment horizontal="right" vertical="center"/>
    </xf>
    <xf numFmtId="43" fontId="62" fillId="0" borderId="7" xfId="15" applyFont="1" applyFill="1" applyBorder="1" applyAlignment="1">
      <alignment horizontal="center" vertical="center"/>
    </xf>
    <xf numFmtId="4" fontId="63" fillId="2" borderId="5" xfId="3" applyNumberFormat="1" applyFont="1" applyFill="1" applyBorder="1" applyAlignment="1">
      <alignment horizontal="right" vertical="center"/>
    </xf>
    <xf numFmtId="4" fontId="63" fillId="0" borderId="5" xfId="1" applyNumberFormat="1" applyFont="1" applyBorder="1" applyAlignment="1">
      <alignment horizontal="right"/>
    </xf>
    <xf numFmtId="10" fontId="63" fillId="2" borderId="5" xfId="3" applyNumberFormat="1" applyFont="1" applyFill="1" applyBorder="1" applyAlignment="1">
      <alignment horizontal="right" vertical="center"/>
    </xf>
    <xf numFmtId="4" fontId="61" fillId="0" borderId="5" xfId="1" applyNumberFormat="1" applyFont="1" applyBorder="1" applyAlignment="1">
      <alignment horizontal="right"/>
    </xf>
    <xf numFmtId="0" fontId="0" fillId="0" borderId="0" xfId="0" applyAlignment="1">
      <alignment horizontal="left" wrapText="1"/>
    </xf>
    <xf numFmtId="43" fontId="0" fillId="0" borderId="0" xfId="15" applyFont="1" applyAlignment="1">
      <alignment horizontal="center" vertical="center"/>
    </xf>
    <xf numFmtId="4" fontId="0" fillId="0" borderId="0" xfId="0" applyNumberFormat="1" applyAlignment="1">
      <alignment horizontal="right"/>
    </xf>
    <xf numFmtId="4" fontId="0" fillId="0" borderId="0" xfId="1" applyNumberFormat="1" applyFont="1" applyAlignment="1">
      <alignment horizontal="right"/>
    </xf>
    <xf numFmtId="0" fontId="0" fillId="0" borderId="7" xfId="0" applyBorder="1" applyAlignment="1">
      <alignment horizontal="center" vertical="center"/>
    </xf>
    <xf numFmtId="0" fontId="33" fillId="0" borderId="7" xfId="0" applyFont="1" applyBorder="1" applyAlignment="1">
      <alignment horizontal="center" vertical="center" wrapText="1"/>
    </xf>
    <xf numFmtId="0" fontId="33" fillId="0" borderId="7" xfId="0" applyFont="1" applyBorder="1" applyAlignment="1">
      <alignment horizontal="center" vertical="center"/>
    </xf>
    <xf numFmtId="0" fontId="2" fillId="0" borderId="7" xfId="0" applyFont="1" applyBorder="1" applyAlignment="1">
      <alignment horizontal="center" vertical="center"/>
    </xf>
    <xf numFmtId="0" fontId="2" fillId="0" borderId="24" xfId="0" applyFont="1" applyBorder="1" applyAlignment="1">
      <alignment horizontal="center" vertical="center"/>
    </xf>
    <xf numFmtId="0" fontId="2" fillId="0" borderId="23" xfId="0" applyFont="1" applyBorder="1" applyAlignment="1">
      <alignment horizontal="center" vertical="center"/>
    </xf>
    <xf numFmtId="1" fontId="2" fillId="0" borderId="24" xfId="1" applyNumberFormat="1" applyFont="1" applyBorder="1" applyAlignment="1">
      <alignment horizontal="center" vertical="center"/>
    </xf>
    <xf numFmtId="1" fontId="2" fillId="0" borderId="23" xfId="1" applyNumberFormat="1" applyFont="1" applyBorder="1" applyAlignment="1">
      <alignment horizontal="center" vertical="center"/>
    </xf>
    <xf numFmtId="14" fontId="2" fillId="0" borderId="24" xfId="1" applyNumberFormat="1" applyFont="1" applyBorder="1" applyAlignment="1">
      <alignment horizontal="center" vertical="center"/>
    </xf>
    <xf numFmtId="14" fontId="2" fillId="0" borderId="23" xfId="1" applyNumberFormat="1" applyFont="1" applyBorder="1" applyAlignment="1">
      <alignment horizontal="center" vertical="center"/>
    </xf>
    <xf numFmtId="0" fontId="5" fillId="0" borderId="6" xfId="0" applyFont="1" applyBorder="1" applyAlignment="1">
      <alignment horizontal="right" vertical="center"/>
    </xf>
    <xf numFmtId="0" fontId="5" fillId="0" borderId="5" xfId="0" applyFont="1" applyBorder="1" applyAlignment="1">
      <alignment horizontal="right" vertical="center"/>
    </xf>
    <xf numFmtId="0" fontId="3" fillId="0" borderId="3" xfId="0" applyFont="1" applyBorder="1" applyAlignment="1">
      <alignment horizontal="right" vertical="center"/>
    </xf>
    <xf numFmtId="0" fontId="3" fillId="0" borderId="2" xfId="0" applyFont="1" applyBorder="1" applyAlignment="1">
      <alignment horizontal="right" vertical="center"/>
    </xf>
    <xf numFmtId="0" fontId="5" fillId="3" borderId="21" xfId="0" applyFont="1" applyFill="1" applyBorder="1" applyAlignment="1">
      <alignment horizontal="center" vertical="center"/>
    </xf>
    <xf numFmtId="0" fontId="5" fillId="2" borderId="7" xfId="0" applyFont="1" applyFill="1" applyBorder="1" applyAlignment="1">
      <alignment horizontal="left" vertical="center"/>
    </xf>
    <xf numFmtId="1" fontId="5" fillId="2" borderId="20" xfId="0" applyNumberFormat="1" applyFont="1" applyFill="1" applyBorder="1" applyAlignment="1">
      <alignment horizontal="left" vertical="center"/>
    </xf>
    <xf numFmtId="1" fontId="5" fillId="2" borderId="5" xfId="0" applyNumberFormat="1" applyFont="1" applyFill="1" applyBorder="1" applyAlignment="1">
      <alignment horizontal="left" vertical="center"/>
    </xf>
    <xf numFmtId="0" fontId="5" fillId="2" borderId="20" xfId="0" applyFont="1" applyFill="1" applyBorder="1" applyAlignment="1">
      <alignment horizontal="left" vertical="center"/>
    </xf>
    <xf numFmtId="0" fontId="5" fillId="2" borderId="5" xfId="0" applyFont="1" applyFill="1" applyBorder="1" applyAlignment="1">
      <alignment horizontal="left" vertical="center"/>
    </xf>
    <xf numFmtId="0" fontId="32" fillId="0" borderId="10" xfId="0" applyFont="1" applyBorder="1" applyAlignment="1">
      <alignment horizontal="right" vertical="center"/>
    </xf>
    <xf numFmtId="0" fontId="32" fillId="0" borderId="9" xfId="0" applyFont="1" applyBorder="1" applyAlignment="1">
      <alignment horizontal="right" vertical="center"/>
    </xf>
    <xf numFmtId="0" fontId="5" fillId="2" borderId="18" xfId="0" applyFont="1" applyFill="1" applyBorder="1" applyAlignment="1">
      <alignment horizontal="left" vertical="center"/>
    </xf>
    <xf numFmtId="0" fontId="5" fillId="2" borderId="17" xfId="0" applyFont="1" applyFill="1" applyBorder="1" applyAlignment="1">
      <alignment horizontal="left" vertical="center"/>
    </xf>
    <xf numFmtId="0" fontId="5" fillId="2" borderId="13" xfId="0" applyFont="1" applyFill="1" applyBorder="1" applyAlignment="1">
      <alignment horizontal="left" vertical="center"/>
    </xf>
    <xf numFmtId="0" fontId="5" fillId="2" borderId="12" xfId="0" applyFont="1" applyFill="1" applyBorder="1" applyAlignment="1">
      <alignment horizontal="left" vertical="center"/>
    </xf>
    <xf numFmtId="2" fontId="55" fillId="0" borderId="42" xfId="0" applyNumberFormat="1" applyFont="1" applyBorder="1" applyAlignment="1">
      <alignment horizontal="center" vertical="center" wrapText="1"/>
    </xf>
    <xf numFmtId="2" fontId="55" fillId="0" borderId="0" xfId="0" applyNumberFormat="1" applyFont="1" applyAlignment="1">
      <alignment horizontal="center" vertical="center" wrapText="1"/>
    </xf>
    <xf numFmtId="44" fontId="52" fillId="0" borderId="42" xfId="0" applyNumberFormat="1" applyFont="1" applyBorder="1" applyAlignment="1">
      <alignment horizontal="center" vertical="center" wrapText="1"/>
    </xf>
    <xf numFmtId="44" fontId="52" fillId="0" borderId="0" xfId="0" applyNumberFormat="1" applyFont="1" applyAlignment="1">
      <alignment horizontal="center" vertical="center" wrapText="1"/>
    </xf>
    <xf numFmtId="168" fontId="53" fillId="0" borderId="42" xfId="1" applyNumberFormat="1" applyFont="1" applyFill="1" applyBorder="1" applyAlignment="1">
      <alignment horizontal="center" vertical="center" wrapText="1"/>
    </xf>
    <xf numFmtId="168" fontId="53" fillId="0" borderId="0" xfId="1" applyNumberFormat="1" applyFont="1" applyFill="1" applyBorder="1" applyAlignment="1">
      <alignment horizontal="center" vertical="center" wrapText="1"/>
    </xf>
    <xf numFmtId="2" fontId="52" fillId="0" borderId="42" xfId="0" applyNumberFormat="1" applyFont="1" applyBorder="1" applyAlignment="1">
      <alignment horizontal="center" vertical="center" wrapText="1"/>
    </xf>
    <xf numFmtId="2" fontId="52" fillId="0" borderId="0" xfId="0" applyNumberFormat="1" applyFont="1" applyAlignment="1">
      <alignment horizontal="center" vertical="center" wrapText="1"/>
    </xf>
    <xf numFmtId="165" fontId="8" fillId="0" borderId="24" xfId="1" applyNumberFormat="1" applyFont="1" applyFill="1" applyBorder="1" applyAlignment="1">
      <alignment horizontal="center" vertical="center"/>
    </xf>
    <xf numFmtId="165" fontId="8" fillId="0" borderId="23" xfId="1" applyNumberFormat="1" applyFont="1" applyFill="1" applyBorder="1" applyAlignment="1">
      <alignment horizontal="center" vertical="center"/>
    </xf>
    <xf numFmtId="10" fontId="8" fillId="0" borderId="16" xfId="3" applyNumberFormat="1" applyFont="1" applyFill="1" applyBorder="1" applyAlignment="1">
      <alignment horizontal="center" vertical="center"/>
    </xf>
    <xf numFmtId="10" fontId="8" fillId="0" borderId="31" xfId="3" applyNumberFormat="1" applyFont="1" applyFill="1" applyBorder="1" applyAlignment="1">
      <alignment horizontal="center" vertical="center"/>
    </xf>
    <xf numFmtId="0" fontId="8" fillId="0" borderId="19" xfId="4" applyFont="1" applyBorder="1" applyAlignment="1">
      <alignment horizontal="left" vertical="center"/>
    </xf>
    <xf numFmtId="0" fontId="8" fillId="0" borderId="32" xfId="4" applyFont="1" applyBorder="1" applyAlignment="1">
      <alignment horizontal="left" vertical="center"/>
    </xf>
    <xf numFmtId="0" fontId="8" fillId="0" borderId="24" xfId="0" applyFont="1" applyBorder="1" applyAlignment="1">
      <alignment horizontal="left" vertical="center" wrapText="1"/>
    </xf>
    <xf numFmtId="0" fontId="8" fillId="0" borderId="23" xfId="0" applyFont="1" applyBorder="1" applyAlignment="1">
      <alignment horizontal="left" vertical="center" wrapText="1"/>
    </xf>
    <xf numFmtId="0" fontId="8" fillId="0" borderId="24" xfId="0" applyFont="1" applyBorder="1" applyAlignment="1">
      <alignment horizontal="center" vertical="center"/>
    </xf>
    <xf numFmtId="0" fontId="8" fillId="0" borderId="23" xfId="0" applyFont="1" applyBorder="1" applyAlignment="1">
      <alignment horizontal="center" vertical="center"/>
    </xf>
    <xf numFmtId="2" fontId="8" fillId="0" borderId="24" xfId="1" applyNumberFormat="1" applyFont="1" applyFill="1" applyBorder="1" applyAlignment="1">
      <alignment horizontal="right" vertical="center"/>
    </xf>
    <xf numFmtId="2" fontId="8" fillId="0" borderId="23" xfId="1" applyNumberFormat="1" applyFont="1" applyFill="1" applyBorder="1" applyAlignment="1">
      <alignment horizontal="right" vertical="center"/>
    </xf>
    <xf numFmtId="42" fontId="8" fillId="0" borderId="24" xfId="2" applyFont="1" applyFill="1" applyBorder="1" applyAlignment="1">
      <alignment horizontal="center" vertical="center"/>
    </xf>
    <xf numFmtId="42" fontId="8" fillId="0" borderId="23" xfId="2" applyFont="1" applyFill="1" applyBorder="1" applyAlignment="1">
      <alignment horizontal="center" vertical="center"/>
    </xf>
    <xf numFmtId="0" fontId="6" fillId="0" borderId="24"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23"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41"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40" xfId="0" applyFont="1" applyBorder="1" applyAlignment="1">
      <alignment horizontal="center" vertical="center" wrapText="1"/>
    </xf>
    <xf numFmtId="0" fontId="22" fillId="0" borderId="0" xfId="0" applyFont="1" applyAlignment="1">
      <alignment horizontal="center" vertical="center" wrapText="1"/>
    </xf>
    <xf numFmtId="0" fontId="22" fillId="0" borderId="39" xfId="0" applyFont="1" applyBorder="1" applyAlignment="1">
      <alignment horizontal="center" vertical="center" wrapText="1"/>
    </xf>
    <xf numFmtId="0" fontId="22" fillId="0" borderId="35" xfId="0" applyFont="1" applyBorder="1" applyAlignment="1">
      <alignment horizontal="center" vertical="center" wrapText="1"/>
    </xf>
    <xf numFmtId="0" fontId="22" fillId="0" borderId="34" xfId="0" applyFont="1" applyBorder="1" applyAlignment="1">
      <alignment horizontal="center" vertical="center" wrapText="1"/>
    </xf>
    <xf numFmtId="0" fontId="22" fillId="0" borderId="33" xfId="0" applyFont="1" applyBorder="1" applyAlignment="1">
      <alignment horizontal="center" vertical="center" wrapText="1"/>
    </xf>
    <xf numFmtId="0" fontId="21" fillId="0" borderId="24" xfId="0" applyFont="1" applyBorder="1" applyAlignment="1">
      <alignment horizontal="center" vertical="center"/>
    </xf>
    <xf numFmtId="0" fontId="21" fillId="0" borderId="23" xfId="0" applyFont="1" applyBorder="1" applyAlignment="1">
      <alignment horizontal="center" vertical="center"/>
    </xf>
    <xf numFmtId="0" fontId="20" fillId="0" borderId="18" xfId="0" applyFont="1" applyBorder="1" applyAlignment="1">
      <alignment horizontal="center" vertical="center" wrapText="1"/>
    </xf>
    <xf numFmtId="0" fontId="20" fillId="0" borderId="41"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0" xfId="0" applyFont="1" applyAlignment="1">
      <alignment horizontal="center" vertical="center" wrapText="1"/>
    </xf>
    <xf numFmtId="0" fontId="20" fillId="0" borderId="39"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33" xfId="0" applyFont="1" applyBorder="1" applyAlignment="1">
      <alignment horizontal="center" vertical="center" wrapText="1"/>
    </xf>
    <xf numFmtId="14" fontId="21" fillId="0" borderId="24" xfId="0" applyNumberFormat="1" applyFont="1" applyBorder="1" applyAlignment="1">
      <alignment horizontal="center" vertical="center"/>
    </xf>
    <xf numFmtId="14" fontId="21" fillId="0" borderId="23" xfId="0" applyNumberFormat="1" applyFont="1" applyBorder="1" applyAlignment="1">
      <alignment horizontal="center" vertical="center"/>
    </xf>
    <xf numFmtId="0" fontId="60" fillId="2" borderId="20" xfId="18" applyFont="1" applyFill="1" applyBorder="1" applyAlignment="1">
      <alignment horizontal="center" vertical="center"/>
    </xf>
    <xf numFmtId="0" fontId="60" fillId="2" borderId="26" xfId="18" applyFont="1" applyFill="1" applyBorder="1" applyAlignment="1">
      <alignment horizontal="center" vertical="center"/>
    </xf>
    <xf numFmtId="0" fontId="58" fillId="0" borderId="55" xfId="0" applyFont="1" applyBorder="1" applyAlignment="1" applyProtection="1">
      <alignment horizontal="center" vertical="center" wrapText="1"/>
      <protection locked="0"/>
    </xf>
    <xf numFmtId="0" fontId="58" fillId="0" borderId="56" xfId="0" applyFont="1" applyBorder="1" applyAlignment="1" applyProtection="1">
      <alignment horizontal="center" vertical="center" wrapText="1"/>
      <protection locked="0"/>
    </xf>
    <xf numFmtId="0" fontId="58" fillId="0" borderId="57" xfId="0" applyFont="1" applyBorder="1" applyAlignment="1" applyProtection="1">
      <alignment horizontal="center" vertical="center" wrapText="1"/>
      <protection locked="0"/>
    </xf>
    <xf numFmtId="2" fontId="42" fillId="7" borderId="16" xfId="0" applyNumberFormat="1" applyFont="1" applyFill="1" applyBorder="1" applyAlignment="1">
      <alignment horizontal="right" vertical="center"/>
    </xf>
    <xf numFmtId="2" fontId="42" fillId="7" borderId="31" xfId="0" applyNumberFormat="1" applyFont="1" applyFill="1" applyBorder="1" applyAlignment="1">
      <alignment horizontal="right" vertical="center"/>
    </xf>
    <xf numFmtId="0" fontId="42" fillId="7" borderId="19" xfId="4" applyFont="1" applyFill="1" applyBorder="1" applyAlignment="1">
      <alignment horizontal="left" vertical="center" wrapText="1"/>
    </xf>
    <xf numFmtId="0" fontId="42" fillId="7" borderId="32" xfId="4" applyFont="1" applyFill="1" applyBorder="1" applyAlignment="1">
      <alignment horizontal="left" vertical="center" wrapText="1"/>
    </xf>
    <xf numFmtId="0" fontId="42" fillId="7" borderId="24" xfId="4" applyFont="1" applyFill="1" applyBorder="1" applyAlignment="1">
      <alignment horizontal="left" vertical="center" wrapText="1"/>
    </xf>
    <xf numFmtId="0" fontId="42" fillId="7" borderId="23" xfId="4" applyFont="1" applyFill="1" applyBorder="1" applyAlignment="1">
      <alignment horizontal="left" vertical="center" wrapText="1"/>
    </xf>
    <xf numFmtId="0" fontId="42" fillId="7" borderId="24" xfId="4" applyFont="1" applyFill="1" applyBorder="1" applyAlignment="1">
      <alignment horizontal="center" vertical="center"/>
    </xf>
    <xf numFmtId="0" fontId="42" fillId="7" borderId="23" xfId="4" applyFont="1" applyFill="1" applyBorder="1" applyAlignment="1">
      <alignment horizontal="center" vertical="center"/>
    </xf>
    <xf numFmtId="0" fontId="39" fillId="7" borderId="24" xfId="0" applyFont="1" applyFill="1" applyBorder="1" applyAlignment="1">
      <alignment horizontal="center" vertical="center" wrapText="1"/>
    </xf>
    <xf numFmtId="0" fontId="39" fillId="7" borderId="23" xfId="0" applyFont="1" applyFill="1" applyBorder="1" applyAlignment="1">
      <alignment horizontal="center" vertical="center" wrapText="1"/>
    </xf>
    <xf numFmtId="0" fontId="39" fillId="7" borderId="20" xfId="0" applyFont="1" applyFill="1" applyBorder="1" applyAlignment="1">
      <alignment horizontal="center" vertical="center"/>
    </xf>
    <xf numFmtId="0" fontId="39" fillId="7" borderId="26" xfId="0" applyFont="1" applyFill="1" applyBorder="1" applyAlignment="1">
      <alignment horizontal="center" vertical="center"/>
    </xf>
    <xf numFmtId="0" fontId="39" fillId="7" borderId="5" xfId="0" applyFont="1" applyFill="1" applyBorder="1" applyAlignment="1">
      <alignment horizontal="center" vertical="center"/>
    </xf>
    <xf numFmtId="0" fontId="42" fillId="8" borderId="7" xfId="0" applyFont="1" applyFill="1" applyBorder="1" applyAlignment="1">
      <alignment horizontal="left" vertical="center"/>
    </xf>
    <xf numFmtId="0" fontId="39" fillId="8" borderId="7" xfId="0" applyFont="1" applyFill="1" applyBorder="1" applyAlignment="1">
      <alignment horizontal="center" vertical="center" wrapText="1"/>
    </xf>
    <xf numFmtId="0" fontId="38" fillId="7" borderId="7" xfId="0" applyFont="1" applyFill="1" applyBorder="1" applyAlignment="1">
      <alignment horizontal="center" vertical="center"/>
    </xf>
    <xf numFmtId="0" fontId="40" fillId="8" borderId="7" xfId="0" applyFont="1" applyFill="1" applyBorder="1" applyAlignment="1">
      <alignment horizontal="left" vertical="center"/>
    </xf>
    <xf numFmtId="0" fontId="42" fillId="8" borderId="7" xfId="0" applyFont="1" applyFill="1" applyBorder="1" applyAlignment="1">
      <alignment horizontal="center" vertical="center"/>
    </xf>
    <xf numFmtId="0" fontId="42" fillId="2" borderId="7" xfId="0" applyFont="1" applyFill="1" applyBorder="1" applyAlignment="1">
      <alignment horizontal="left" vertical="center"/>
    </xf>
    <xf numFmtId="0" fontId="39" fillId="7" borderId="7" xfId="0" applyFont="1" applyFill="1" applyBorder="1" applyAlignment="1">
      <alignment horizontal="center" vertical="center"/>
    </xf>
    <xf numFmtId="0" fontId="39" fillId="2" borderId="7" xfId="0" applyFont="1" applyFill="1" applyBorder="1" applyAlignment="1">
      <alignment horizontal="center" vertical="center"/>
    </xf>
    <xf numFmtId="0" fontId="38" fillId="2" borderId="7" xfId="0" applyFont="1" applyFill="1" applyBorder="1" applyAlignment="1">
      <alignment horizontal="center" vertical="center"/>
    </xf>
    <xf numFmtId="0" fontId="36" fillId="0" borderId="53" xfId="0" applyFont="1" applyBorder="1" applyAlignment="1">
      <alignment horizontal="left" vertical="center" wrapText="1"/>
    </xf>
    <xf numFmtId="0" fontId="36" fillId="0" borderId="42" xfId="0" applyFont="1" applyBorder="1" applyAlignment="1">
      <alignment horizontal="left" vertical="center" wrapText="1"/>
    </xf>
    <xf numFmtId="0" fontId="36" fillId="0" borderId="47" xfId="0" applyFont="1" applyBorder="1" applyAlignment="1">
      <alignment horizontal="left" vertical="center" wrapText="1"/>
    </xf>
    <xf numFmtId="0" fontId="47" fillId="0" borderId="52" xfId="0" applyFont="1" applyBorder="1" applyAlignment="1">
      <alignment horizontal="center" vertical="center" wrapText="1"/>
    </xf>
    <xf numFmtId="0" fontId="47" fillId="0" borderId="39" xfId="0" applyFont="1" applyBorder="1" applyAlignment="1">
      <alignment horizontal="center" vertical="center" wrapText="1"/>
    </xf>
    <xf numFmtId="0" fontId="47" fillId="0" borderId="12" xfId="0" applyFont="1" applyBorder="1" applyAlignment="1">
      <alignment horizontal="center" vertical="center" wrapText="1"/>
    </xf>
    <xf numFmtId="0" fontId="36" fillId="0" borderId="44" xfId="0" applyFont="1" applyBorder="1" applyAlignment="1">
      <alignment horizontal="center" vertical="center"/>
    </xf>
    <xf numFmtId="0" fontId="36" fillId="0" borderId="27" xfId="0" applyFont="1" applyBorder="1" applyAlignment="1">
      <alignment horizontal="center" vertical="center"/>
    </xf>
    <xf numFmtId="0" fontId="36" fillId="0" borderId="9" xfId="0" applyFont="1" applyBorder="1" applyAlignment="1">
      <alignment horizontal="center" vertical="center"/>
    </xf>
    <xf numFmtId="2" fontId="36" fillId="0" borderId="50" xfId="0" applyNumberFormat="1" applyFont="1" applyBorder="1" applyAlignment="1">
      <alignment horizontal="right" vertical="center"/>
    </xf>
    <xf numFmtId="0" fontId="36" fillId="10" borderId="20" xfId="0" applyFont="1" applyFill="1" applyBorder="1" applyAlignment="1">
      <alignment horizontal="center" vertical="center"/>
    </xf>
    <xf numFmtId="0" fontId="36" fillId="10" borderId="26" xfId="0" applyFont="1" applyFill="1" applyBorder="1" applyAlignment="1">
      <alignment horizontal="center" vertical="center"/>
    </xf>
    <xf numFmtId="2" fontId="36" fillId="10" borderId="30" xfId="0" applyNumberFormat="1" applyFont="1" applyFill="1" applyBorder="1" applyAlignment="1">
      <alignment horizontal="right" vertical="center"/>
    </xf>
    <xf numFmtId="0" fontId="36" fillId="10" borderId="51" xfId="0" applyFont="1" applyFill="1" applyBorder="1" applyAlignment="1">
      <alignment horizontal="center" vertical="center"/>
    </xf>
    <xf numFmtId="0" fontId="36" fillId="10" borderId="2" xfId="0" applyFont="1" applyFill="1" applyBorder="1" applyAlignment="1">
      <alignment horizontal="center" vertical="center"/>
    </xf>
    <xf numFmtId="0" fontId="40" fillId="2" borderId="20" xfId="0" applyFont="1" applyFill="1" applyBorder="1" applyAlignment="1">
      <alignment vertical="center"/>
    </xf>
    <xf numFmtId="0" fontId="40" fillId="2" borderId="26" xfId="0" applyFont="1" applyFill="1" applyBorder="1" applyAlignment="1">
      <alignment vertical="center"/>
    </xf>
    <xf numFmtId="0" fontId="40" fillId="2" borderId="5" xfId="0" applyFont="1" applyFill="1" applyBorder="1" applyAlignment="1">
      <alignment vertical="center"/>
    </xf>
    <xf numFmtId="0" fontId="42" fillId="3" borderId="37" xfId="4" applyFont="1" applyFill="1" applyBorder="1" applyAlignment="1">
      <alignment horizontal="center" vertical="center"/>
    </xf>
    <xf numFmtId="0" fontId="42" fillId="3" borderId="23" xfId="4" applyFont="1" applyFill="1" applyBorder="1" applyAlignment="1">
      <alignment horizontal="center" vertical="center"/>
    </xf>
    <xf numFmtId="2" fontId="42" fillId="3" borderId="36" xfId="4" applyNumberFormat="1" applyFont="1" applyFill="1" applyBorder="1" applyAlignment="1">
      <alignment horizontal="center" vertical="center"/>
    </xf>
    <xf numFmtId="2" fontId="42" fillId="3" borderId="31" xfId="4" applyNumberFormat="1" applyFont="1" applyFill="1" applyBorder="1" applyAlignment="1">
      <alignment horizontal="center" vertical="center"/>
    </xf>
    <xf numFmtId="0" fontId="42" fillId="3" borderId="38" xfId="4" applyFont="1" applyFill="1" applyBorder="1" applyAlignment="1">
      <alignment horizontal="center" vertical="center" wrapText="1"/>
    </xf>
    <xf numFmtId="0" fontId="42" fillId="3" borderId="32" xfId="4" applyFont="1" applyFill="1" applyBorder="1" applyAlignment="1">
      <alignment horizontal="center" vertical="center" wrapText="1"/>
    </xf>
    <xf numFmtId="0" fontId="42" fillId="3" borderId="37" xfId="4" applyFont="1" applyFill="1" applyBorder="1" applyAlignment="1">
      <alignment horizontal="center" vertical="center" wrapText="1"/>
    </xf>
    <xf numFmtId="0" fontId="42" fillId="3" borderId="23" xfId="4" applyFont="1" applyFill="1" applyBorder="1" applyAlignment="1">
      <alignment horizontal="center" vertical="center" wrapText="1"/>
    </xf>
    <xf numFmtId="0" fontId="45" fillId="3" borderId="10" xfId="0" applyFont="1" applyFill="1" applyBorder="1" applyAlignment="1">
      <alignment horizontal="center" vertical="center"/>
    </xf>
    <xf numFmtId="0" fontId="45" fillId="3" borderId="27" xfId="0" applyFont="1" applyFill="1" applyBorder="1" applyAlignment="1">
      <alignment horizontal="center" vertical="center"/>
    </xf>
    <xf numFmtId="2" fontId="45" fillId="3" borderId="50" xfId="0" applyNumberFormat="1" applyFont="1" applyFill="1" applyBorder="1" applyAlignment="1">
      <alignment horizontal="right" vertical="center"/>
    </xf>
    <xf numFmtId="0" fontId="43" fillId="0" borderId="49" xfId="0" applyFont="1" applyBorder="1" applyAlignment="1">
      <alignment horizontal="center" vertical="center" wrapText="1"/>
    </xf>
    <xf numFmtId="0" fontId="43" fillId="0" borderId="41" xfId="0" applyFont="1" applyBorder="1" applyAlignment="1">
      <alignment horizontal="center" vertical="center" wrapText="1"/>
    </xf>
    <xf numFmtId="2" fontId="43" fillId="0" borderId="48" xfId="0" applyNumberFormat="1" applyFont="1" applyBorder="1" applyAlignment="1">
      <alignment horizontal="right" vertical="center" wrapText="1"/>
    </xf>
    <xf numFmtId="0" fontId="43" fillId="0" borderId="47" xfId="0" applyFont="1" applyBorder="1" applyAlignment="1">
      <alignment horizontal="center" vertical="center" wrapText="1"/>
    </xf>
    <xf numFmtId="0" fontId="43" fillId="0" borderId="46" xfId="0" applyFont="1" applyBorder="1" applyAlignment="1">
      <alignment horizontal="center" vertical="center" wrapText="1"/>
    </xf>
    <xf numFmtId="2" fontId="43" fillId="0" borderId="45" xfId="0" applyNumberFormat="1" applyFont="1" applyBorder="1" applyAlignment="1">
      <alignment horizontal="right" vertical="center" wrapText="1"/>
    </xf>
    <xf numFmtId="0" fontId="42" fillId="3" borderId="44" xfId="4" applyFont="1" applyFill="1" applyBorder="1" applyAlignment="1">
      <alignment horizontal="center" vertical="center"/>
    </xf>
    <xf numFmtId="0" fontId="42" fillId="3" borderId="27" xfId="4" applyFont="1" applyFill="1" applyBorder="1" applyAlignment="1">
      <alignment horizontal="center" vertical="center"/>
    </xf>
    <xf numFmtId="0" fontId="42" fillId="3" borderId="9" xfId="4" applyFont="1" applyFill="1" applyBorder="1" applyAlignment="1">
      <alignment horizontal="center" vertical="center"/>
    </xf>
    <xf numFmtId="0" fontId="38" fillId="7" borderId="20" xfId="0" applyFont="1" applyFill="1" applyBorder="1" applyAlignment="1">
      <alignment horizontal="center" vertical="center"/>
    </xf>
    <xf numFmtId="0" fontId="38" fillId="7" borderId="26" xfId="0" applyFont="1" applyFill="1" applyBorder="1" applyAlignment="1">
      <alignment horizontal="center" vertical="center"/>
    </xf>
    <xf numFmtId="0" fontId="38" fillId="7" borderId="5" xfId="0" applyFont="1" applyFill="1" applyBorder="1" applyAlignment="1">
      <alignment horizontal="center" vertical="center"/>
    </xf>
    <xf numFmtId="0" fontId="40" fillId="2" borderId="20" xfId="0" applyFont="1" applyFill="1" applyBorder="1" applyAlignment="1">
      <alignment horizontal="left" vertical="center"/>
    </xf>
    <xf numFmtId="0" fontId="40" fillId="2" borderId="26" xfId="0" applyFont="1" applyFill="1" applyBorder="1" applyAlignment="1">
      <alignment horizontal="left" vertical="center"/>
    </xf>
    <xf numFmtId="0" fontId="40" fillId="2" borderId="5" xfId="0" applyFont="1" applyFill="1" applyBorder="1" applyAlignment="1">
      <alignment horizontal="left" vertical="center"/>
    </xf>
    <xf numFmtId="0" fontId="40" fillId="2" borderId="7" xfId="0" applyFont="1" applyFill="1" applyBorder="1" applyAlignment="1">
      <alignment horizontal="left" vertical="center"/>
    </xf>
    <xf numFmtId="0" fontId="40" fillId="2" borderId="7" xfId="0" applyFont="1" applyFill="1" applyBorder="1" applyAlignment="1">
      <alignment vertical="center"/>
    </xf>
    <xf numFmtId="0" fontId="27" fillId="0" borderId="43" xfId="0" applyFont="1" applyBorder="1" applyAlignment="1">
      <alignment horizontal="center" vertical="center" wrapText="1"/>
    </xf>
    <xf numFmtId="0" fontId="64" fillId="0" borderId="46" xfId="0" applyFont="1" applyBorder="1"/>
    <xf numFmtId="0" fontId="64" fillId="0" borderId="56" xfId="0" applyFont="1" applyBorder="1"/>
    <xf numFmtId="0" fontId="65" fillId="0" borderId="56" xfId="0" applyFont="1" applyBorder="1"/>
    <xf numFmtId="0" fontId="64" fillId="0" borderId="0" xfId="0" applyFont="1"/>
    <xf numFmtId="0" fontId="64" fillId="0" borderId="0" xfId="0" applyFont="1" applyAlignment="1">
      <alignment horizontal="center"/>
    </xf>
  </cellXfs>
  <cellStyles count="19">
    <cellStyle name="DiRootsFullNameTitleStyle" xfId="8" xr:uid="{BDAC8D08-10F7-4AE1-8583-AC055B8E6676}"/>
    <cellStyle name="DiRootsHeaderStyle" xfId="7" xr:uid="{CB7C093B-5EE1-4941-B0AE-3A6ADE2CCDF2}"/>
    <cellStyle name="Hipervínculo" xfId="5" builtinId="8"/>
    <cellStyle name="Millares" xfId="15" builtinId="3"/>
    <cellStyle name="Millares [0] 2 2" xfId="9" xr:uid="{C3509FC4-33B0-4650-85BA-B4BDEAF6B89A}"/>
    <cellStyle name="Millares 3" xfId="10" xr:uid="{66C894CC-FA7D-4A10-B97E-39D0239E0CFC}"/>
    <cellStyle name="Millares 3 2" xfId="14" xr:uid="{548CA6D1-C67B-4C0E-B974-71F7FE066142}"/>
    <cellStyle name="Moneda" xfId="1" builtinId="4"/>
    <cellStyle name="Moneda [0]" xfId="2" builtinId="7"/>
    <cellStyle name="Moneda [0] 2" xfId="13" xr:uid="{37C139D9-103B-4D36-B6BA-E1C197D73201}"/>
    <cellStyle name="Moneda 2" xfId="12" xr:uid="{A18FEA11-22FF-4657-8ED7-E0AEA678C331}"/>
    <cellStyle name="Moneda 3" xfId="17" xr:uid="{D1C455C8-26AE-4883-9CCB-FC837C01ED7B}"/>
    <cellStyle name="Normal" xfId="0" builtinId="0"/>
    <cellStyle name="Normal 2" xfId="4" xr:uid="{56E26B23-FA3B-4234-90B3-28F9B085EBB1}"/>
    <cellStyle name="Normal 3" xfId="11" xr:uid="{BDA6548C-154D-4A70-8B14-EA08771EAA30}"/>
    <cellStyle name="Normal 3 2" xfId="16" xr:uid="{45C5B0CB-63EF-4290-B9EE-A5E563358417}"/>
    <cellStyle name="Normal 5" xfId="18" xr:uid="{56BFAD3A-5654-4F40-BF43-80D09B6EA97F}"/>
    <cellStyle name="Normal 6" xfId="6" xr:uid="{AD7D8F13-5F76-40FB-A352-AC1FF9FF5247}"/>
    <cellStyle name="Porcentaje" xfId="3" builtinId="5"/>
  </cellStyles>
  <dxfs count="185">
    <dxf>
      <fill>
        <patternFill>
          <bgColor theme="5"/>
        </patternFill>
      </fill>
    </dxf>
    <dxf>
      <font>
        <color theme="1"/>
      </font>
      <fill>
        <patternFill>
          <bgColor theme="5" tint="0.59996337778862885"/>
        </patternFill>
      </fill>
    </dxf>
    <dxf>
      <fill>
        <patternFill>
          <bgColor theme="7" tint="0.59996337778862885"/>
        </patternFill>
      </fill>
    </dxf>
    <dxf>
      <font>
        <color theme="1"/>
      </font>
      <fill>
        <patternFill>
          <bgColor theme="5" tint="0.59996337778862885"/>
        </patternFill>
      </fill>
    </dxf>
    <dxf>
      <fill>
        <patternFill>
          <bgColor theme="7" tint="0.59996337778862885"/>
        </patternFill>
      </fill>
    </dxf>
    <dxf>
      <font>
        <color theme="1"/>
      </font>
      <fill>
        <patternFill>
          <bgColor theme="5" tint="0.59996337778862885"/>
        </patternFill>
      </fill>
    </dxf>
    <dxf>
      <fill>
        <patternFill>
          <bgColor theme="7" tint="0.59996337778862885"/>
        </patternFill>
      </fill>
    </dxf>
    <dxf>
      <font>
        <color theme="1"/>
      </font>
      <fill>
        <patternFill>
          <bgColor theme="5" tint="0.59996337778862885"/>
        </patternFill>
      </fill>
    </dxf>
    <dxf>
      <fill>
        <patternFill>
          <bgColor theme="7" tint="0.59996337778862885"/>
        </patternFill>
      </fill>
    </dxf>
    <dxf>
      <font>
        <color theme="1"/>
      </font>
      <fill>
        <patternFill>
          <bgColor theme="5" tint="0.59996337778862885"/>
        </patternFill>
      </fill>
    </dxf>
    <dxf>
      <fill>
        <patternFill>
          <bgColor theme="7" tint="0.59996337778862885"/>
        </patternFill>
      </fill>
    </dxf>
    <dxf>
      <font>
        <color theme="1"/>
      </font>
      <fill>
        <patternFill>
          <bgColor theme="5" tint="0.59996337778862885"/>
        </patternFill>
      </fill>
    </dxf>
    <dxf>
      <fill>
        <patternFill>
          <bgColor theme="7" tint="0.59996337778862885"/>
        </patternFill>
      </fill>
    </dxf>
    <dxf>
      <font>
        <color theme="1"/>
      </font>
      <fill>
        <patternFill>
          <bgColor theme="5" tint="0.59996337778862885"/>
        </patternFill>
      </fill>
    </dxf>
    <dxf>
      <fill>
        <patternFill>
          <bgColor theme="7" tint="0.59996337778862885"/>
        </patternFill>
      </fill>
    </dxf>
    <dxf>
      <font>
        <color theme="1"/>
      </font>
      <fill>
        <patternFill>
          <bgColor theme="5" tint="0.59996337778862885"/>
        </patternFill>
      </fill>
    </dxf>
    <dxf>
      <fill>
        <patternFill>
          <bgColor theme="7" tint="0.59996337778862885"/>
        </patternFill>
      </fill>
    </dxf>
    <dxf>
      <font>
        <color theme="1"/>
      </font>
      <fill>
        <patternFill>
          <bgColor theme="5" tint="0.59996337778862885"/>
        </patternFill>
      </fill>
    </dxf>
    <dxf>
      <fill>
        <patternFill>
          <bgColor theme="7" tint="0.59996337778862885"/>
        </patternFill>
      </fill>
    </dxf>
    <dxf>
      <font>
        <color theme="1"/>
      </font>
      <fill>
        <patternFill>
          <bgColor theme="5" tint="0.59996337778862885"/>
        </patternFill>
      </fill>
    </dxf>
    <dxf>
      <fill>
        <patternFill>
          <bgColor theme="7" tint="0.59996337778862885"/>
        </patternFill>
      </fill>
    </dxf>
    <dxf>
      <font>
        <color theme="1"/>
      </font>
      <fill>
        <patternFill>
          <bgColor theme="5" tint="0.59996337778862885"/>
        </patternFill>
      </fill>
    </dxf>
    <dxf>
      <fill>
        <patternFill>
          <bgColor theme="7" tint="0.59996337778862885"/>
        </patternFill>
      </fill>
    </dxf>
    <dxf>
      <font>
        <color theme="1"/>
      </font>
      <fill>
        <patternFill>
          <bgColor theme="5" tint="0.59996337778862885"/>
        </patternFill>
      </fill>
    </dxf>
    <dxf>
      <fill>
        <patternFill>
          <bgColor theme="7" tint="0.59996337778862885"/>
        </patternFill>
      </fill>
    </dxf>
    <dxf>
      <font>
        <color theme="1"/>
      </font>
      <fill>
        <patternFill>
          <bgColor theme="5" tint="0.59996337778862885"/>
        </patternFill>
      </fill>
    </dxf>
    <dxf>
      <fill>
        <patternFill>
          <bgColor theme="7" tint="0.59996337778862885"/>
        </patternFill>
      </fill>
    </dxf>
    <dxf>
      <font>
        <color theme="1"/>
      </font>
      <fill>
        <patternFill>
          <bgColor theme="5" tint="0.59996337778862885"/>
        </patternFill>
      </fill>
    </dxf>
    <dxf>
      <fill>
        <patternFill>
          <bgColor theme="7" tint="0.59996337778862885"/>
        </patternFill>
      </fill>
    </dxf>
    <dxf>
      <font>
        <color theme="1"/>
      </font>
      <fill>
        <patternFill>
          <bgColor theme="5" tint="0.59996337778862885"/>
        </patternFill>
      </fill>
    </dxf>
    <dxf>
      <fill>
        <patternFill>
          <bgColor theme="7" tint="0.59996337778862885"/>
        </patternFill>
      </fill>
    </dxf>
    <dxf>
      <fill>
        <patternFill>
          <bgColor theme="9" tint="0.79998168889431442"/>
        </patternFill>
      </fill>
    </dxf>
    <dxf>
      <font>
        <color rgb="FF9C0006"/>
      </font>
      <fill>
        <patternFill>
          <bgColor rgb="FFFFC7CE"/>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225C016D-4BE2-4BCD-9F72-F87CD6A6A83B}"/>
  </tableStyles>
  <colors>
    <mruColors>
      <color rgb="FFFF66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jpeg"/></Relationships>
</file>

<file path=xl/drawings/_rels/drawing3.xml.rels><?xml version="1.0" encoding="UTF-8" standalone="yes"?>
<Relationships xmlns="http://schemas.openxmlformats.org/package/2006/relationships"><Relationship Id="rId3" Type="http://schemas.openxmlformats.org/officeDocument/2006/relationships/image" Target="cid:image001.png@01DA1C9A.19124520" TargetMode="External"/><Relationship Id="rId2" Type="http://schemas.openxmlformats.org/officeDocument/2006/relationships/image" Target="../media/image6.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1.png"/><Relationship Id="rId7" Type="http://schemas.openxmlformats.org/officeDocument/2006/relationships/image" Target="../media/image10.png"/><Relationship Id="rId2" Type="http://schemas.openxmlformats.org/officeDocument/2006/relationships/image" Target="../media/image4.jpeg"/><Relationship Id="rId1" Type="http://schemas.openxmlformats.org/officeDocument/2006/relationships/image" Target="../media/image7.jpeg"/><Relationship Id="rId6" Type="http://schemas.openxmlformats.org/officeDocument/2006/relationships/image" Target="../media/image9.png"/><Relationship Id="rId5" Type="http://schemas.openxmlformats.org/officeDocument/2006/relationships/image" Target="../media/image8.jpe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84466</xdr:colOff>
      <xdr:row>5</xdr:row>
      <xdr:rowOff>27438</xdr:rowOff>
    </xdr:from>
    <xdr:ext cx="455261" cy="445294"/>
    <xdr:pic>
      <xdr:nvPicPr>
        <xdr:cNvPr id="2" name="Imagen 13" descr="logo sena fondo transparente - Buscar con Google | Estrategias de lectura,  Sena colombia, Señas">
          <a:extLst>
            <a:ext uri="{FF2B5EF4-FFF2-40B4-BE49-F238E27FC236}">
              <a16:creationId xmlns:a16="http://schemas.microsoft.com/office/drawing/2014/main" id="{14700244-EB17-4751-905E-0B8843242A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6466" y="1311242"/>
          <a:ext cx="455261" cy="4452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607218</xdr:colOff>
      <xdr:row>5</xdr:row>
      <xdr:rowOff>138364</xdr:rowOff>
    </xdr:from>
    <xdr:ext cx="1108403" cy="245909"/>
    <xdr:pic>
      <xdr:nvPicPr>
        <xdr:cNvPr id="3" name="Imagen 14" descr="Certificaciones | Enterritorio">
          <a:extLst>
            <a:ext uri="{FF2B5EF4-FFF2-40B4-BE49-F238E27FC236}">
              <a16:creationId xmlns:a16="http://schemas.microsoft.com/office/drawing/2014/main" id="{514CAE58-0CB9-4EAD-AD06-60645E633F6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69218" y="1422168"/>
          <a:ext cx="1108403" cy="2459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357187</xdr:colOff>
      <xdr:row>1</xdr:row>
      <xdr:rowOff>98358</xdr:rowOff>
    </xdr:from>
    <xdr:ext cx="1008529" cy="538722"/>
    <xdr:pic>
      <xdr:nvPicPr>
        <xdr:cNvPr id="4" name="Shape 4">
          <a:extLst>
            <a:ext uri="{FF2B5EF4-FFF2-40B4-BE49-F238E27FC236}">
              <a16:creationId xmlns:a16="http://schemas.microsoft.com/office/drawing/2014/main" id="{BF0A8419-E671-48B5-B10B-CA55154F962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19187" y="288858"/>
          <a:ext cx="1008529" cy="5387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130969</xdr:colOff>
      <xdr:row>3</xdr:row>
      <xdr:rowOff>120350</xdr:rowOff>
    </xdr:from>
    <xdr:ext cx="1465729" cy="417560"/>
    <xdr:pic>
      <xdr:nvPicPr>
        <xdr:cNvPr id="5" name="Shape 5">
          <a:extLst>
            <a:ext uri="{FF2B5EF4-FFF2-40B4-BE49-F238E27FC236}">
              <a16:creationId xmlns:a16="http://schemas.microsoft.com/office/drawing/2014/main" id="{90B43E51-A0EE-4ABC-BFA9-08F6C8D73D9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4677" b="14590"/>
        <a:stretch>
          <a:fillRect/>
        </a:stretch>
      </xdr:blipFill>
      <xdr:spPr bwMode="auto">
        <a:xfrm>
          <a:off x="892969" y="857502"/>
          <a:ext cx="1465729" cy="417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880993</xdr:colOff>
      <xdr:row>28</xdr:row>
      <xdr:rowOff>137433</xdr:rowOff>
    </xdr:from>
    <xdr:ext cx="4342178" cy="1139347"/>
    <xdr:pic>
      <xdr:nvPicPr>
        <xdr:cNvPr id="6" name="Imagen 5">
          <a:extLst>
            <a:ext uri="{FF2B5EF4-FFF2-40B4-BE49-F238E27FC236}">
              <a16:creationId xmlns:a16="http://schemas.microsoft.com/office/drawing/2014/main" id="{EE6C2C57-EDD4-4B8B-B57E-81C63D7AF7B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a:xfrm>
          <a:off x="3462828" y="6251362"/>
          <a:ext cx="4342178" cy="113934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2</xdr:col>
      <xdr:colOff>222249</xdr:colOff>
      <xdr:row>3</xdr:row>
      <xdr:rowOff>293687</xdr:rowOff>
    </xdr:from>
    <xdr:ext cx="455261" cy="448936"/>
    <xdr:pic>
      <xdr:nvPicPr>
        <xdr:cNvPr id="2" name="Imagen 13" descr="logo sena fondo transparente - Buscar con Google | Estrategias de lectura,  Sena colombia, Señas">
          <a:extLst>
            <a:ext uri="{FF2B5EF4-FFF2-40B4-BE49-F238E27FC236}">
              <a16:creationId xmlns:a16="http://schemas.microsoft.com/office/drawing/2014/main" id="{BE761B04-41C4-4812-9F9C-3E82536921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35463" y="1314223"/>
          <a:ext cx="455261" cy="4489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828705</xdr:colOff>
      <xdr:row>4</xdr:row>
      <xdr:rowOff>41041</xdr:rowOff>
    </xdr:from>
    <xdr:ext cx="1113166" cy="240326"/>
    <xdr:pic>
      <xdr:nvPicPr>
        <xdr:cNvPr id="3" name="Imagen 14" descr="Certificaciones | Enterritorio">
          <a:extLst>
            <a:ext uri="{FF2B5EF4-FFF2-40B4-BE49-F238E27FC236}">
              <a16:creationId xmlns:a16="http://schemas.microsoft.com/office/drawing/2014/main" id="{C98BD6A2-A722-4A96-B3B0-9E4AD6E79E0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41919" y="1401755"/>
          <a:ext cx="1113166" cy="240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653720</xdr:colOff>
      <xdr:row>0</xdr:row>
      <xdr:rowOff>142875</xdr:rowOff>
    </xdr:from>
    <xdr:ext cx="1013292" cy="537806"/>
    <xdr:pic>
      <xdr:nvPicPr>
        <xdr:cNvPr id="4" name="Shape 4">
          <a:extLst>
            <a:ext uri="{FF2B5EF4-FFF2-40B4-BE49-F238E27FC236}">
              <a16:creationId xmlns:a16="http://schemas.microsoft.com/office/drawing/2014/main" id="{0B220BC6-A40C-4F20-A813-1F1E905F8B4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66934" y="142875"/>
          <a:ext cx="1013292" cy="537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364002</xdr:colOff>
      <xdr:row>2</xdr:row>
      <xdr:rowOff>101367</xdr:rowOff>
    </xdr:from>
    <xdr:ext cx="1470492" cy="416178"/>
    <xdr:pic>
      <xdr:nvPicPr>
        <xdr:cNvPr id="5" name="Shape 5">
          <a:extLst>
            <a:ext uri="{FF2B5EF4-FFF2-40B4-BE49-F238E27FC236}">
              <a16:creationId xmlns:a16="http://schemas.microsoft.com/office/drawing/2014/main" id="{7A4A4F25-8A4D-4508-9570-42D27FF6335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4677" b="14590"/>
        <a:stretch>
          <a:fillRect/>
        </a:stretch>
      </xdr:blipFill>
      <xdr:spPr bwMode="auto">
        <a:xfrm>
          <a:off x="2677216" y="781724"/>
          <a:ext cx="1470492" cy="4161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1530677</xdr:colOff>
      <xdr:row>593</xdr:row>
      <xdr:rowOff>306242</xdr:rowOff>
    </xdr:from>
    <xdr:ext cx="6357331" cy="1668104"/>
    <xdr:pic>
      <xdr:nvPicPr>
        <xdr:cNvPr id="6" name="Imagen 5">
          <a:extLst>
            <a:ext uri="{FF2B5EF4-FFF2-40B4-BE49-F238E27FC236}">
              <a16:creationId xmlns:a16="http://schemas.microsoft.com/office/drawing/2014/main" id="{FABF46AE-8DDD-448E-8DBD-CB754285594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a:xfrm>
          <a:off x="2223404" y="205464351"/>
          <a:ext cx="6357331" cy="1668104"/>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13</xdr:col>
      <xdr:colOff>0</xdr:colOff>
      <xdr:row>1</xdr:row>
      <xdr:rowOff>0</xdr:rowOff>
    </xdr:from>
    <xdr:ext cx="39178" cy="162224"/>
    <xdr:sp macro="" textlink="">
      <xdr:nvSpPr>
        <xdr:cNvPr id="2" name="Rectangle 5">
          <a:extLst>
            <a:ext uri="{FF2B5EF4-FFF2-40B4-BE49-F238E27FC236}">
              <a16:creationId xmlns:a16="http://schemas.microsoft.com/office/drawing/2014/main" id="{C5054035-6B42-47D7-B5A8-C1333F16AAFB}"/>
            </a:ext>
          </a:extLst>
        </xdr:cNvPr>
        <xdr:cNvSpPr>
          <a:spLocks noChangeArrowheads="1"/>
        </xdr:cNvSpPr>
      </xdr:nvSpPr>
      <xdr:spPr bwMode="auto">
        <a:xfrm>
          <a:off x="13931900" y="0"/>
          <a:ext cx="39178" cy="162224"/>
        </a:xfrm>
        <a:prstGeom prst="rect">
          <a:avLst/>
        </a:prstGeom>
        <a:noFill/>
        <a:ln w="9525">
          <a:noFill/>
          <a:miter lim="800000"/>
          <a:headEnd/>
          <a:tailEnd/>
        </a:ln>
      </xdr:spPr>
      <xdr:txBody>
        <a:bodyPr wrap="none" lIns="0" tIns="0" rIns="0" bIns="0" anchor="t" upright="1">
          <a:spAutoFit/>
        </a:bodyPr>
        <a:lstStyle/>
        <a:p>
          <a:pPr algn="l" rtl="0">
            <a:defRPr sz="1000"/>
          </a:pPr>
          <a:r>
            <a:rPr lang="es-ES" sz="1100" b="0" i="0" strike="noStrike">
              <a:solidFill>
                <a:srgbClr val="000000"/>
              </a:solidFill>
              <a:latin typeface="Arial"/>
              <a:cs typeface="Arial"/>
            </a:rPr>
            <a:t> </a:t>
          </a:r>
        </a:p>
      </xdr:txBody>
    </xdr:sp>
    <xdr:clientData/>
  </xdr:oneCellAnchor>
  <xdr:oneCellAnchor>
    <xdr:from>
      <xdr:col>10</xdr:col>
      <xdr:colOff>0</xdr:colOff>
      <xdr:row>1</xdr:row>
      <xdr:rowOff>0</xdr:rowOff>
    </xdr:from>
    <xdr:ext cx="32060" cy="132665"/>
    <xdr:sp macro="" textlink="">
      <xdr:nvSpPr>
        <xdr:cNvPr id="3" name="Rectangle 7">
          <a:extLst>
            <a:ext uri="{FF2B5EF4-FFF2-40B4-BE49-F238E27FC236}">
              <a16:creationId xmlns:a16="http://schemas.microsoft.com/office/drawing/2014/main" id="{E8779926-28C8-4348-A072-FA64154352E8}"/>
            </a:ext>
          </a:extLst>
        </xdr:cNvPr>
        <xdr:cNvSpPr>
          <a:spLocks noChangeArrowheads="1"/>
        </xdr:cNvSpPr>
      </xdr:nvSpPr>
      <xdr:spPr bwMode="auto">
        <a:xfrm>
          <a:off x="11531600" y="0"/>
          <a:ext cx="32060" cy="132665"/>
        </a:xfrm>
        <a:prstGeom prst="rect">
          <a:avLst/>
        </a:prstGeom>
        <a:noFill/>
        <a:ln w="9525">
          <a:noFill/>
          <a:miter lim="800000"/>
          <a:headEnd/>
          <a:tailEnd/>
        </a:ln>
      </xdr:spPr>
      <xdr:txBody>
        <a:bodyPr wrap="none" lIns="0" tIns="0" rIns="0" bIns="0" anchor="t" upright="1">
          <a:spAutoFit/>
        </a:bodyPr>
        <a:lstStyle/>
        <a:p>
          <a:pPr algn="l" rtl="0">
            <a:defRPr sz="1000"/>
          </a:pPr>
          <a:r>
            <a:rPr lang="es-ES" sz="900" b="0" i="0" strike="noStrike">
              <a:solidFill>
                <a:srgbClr val="000000"/>
              </a:solidFill>
              <a:latin typeface="Arial"/>
              <a:cs typeface="Arial"/>
            </a:rPr>
            <a:t> </a:t>
          </a:r>
        </a:p>
      </xdr:txBody>
    </xdr:sp>
    <xdr:clientData/>
  </xdr:oneCellAnchor>
  <xdr:oneCellAnchor>
    <xdr:from>
      <xdr:col>1</xdr:col>
      <xdr:colOff>34637</xdr:colOff>
      <xdr:row>0</xdr:row>
      <xdr:rowOff>44451</xdr:rowOff>
    </xdr:from>
    <xdr:ext cx="2380024" cy="501650"/>
    <xdr:pic>
      <xdr:nvPicPr>
        <xdr:cNvPr id="6" name="Imagen 14" descr="Certificaciones | Enterritorio">
          <a:extLst>
            <a:ext uri="{FF2B5EF4-FFF2-40B4-BE49-F238E27FC236}">
              <a16:creationId xmlns:a16="http://schemas.microsoft.com/office/drawing/2014/main" id="{531A8052-E886-477B-9202-EB4E2222E3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1387" y="44451"/>
          <a:ext cx="2380024" cy="501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5</xdr:col>
      <xdr:colOff>541338</xdr:colOff>
      <xdr:row>0</xdr:row>
      <xdr:rowOff>63500</xdr:rowOff>
    </xdr:from>
    <xdr:to>
      <xdr:col>6</xdr:col>
      <xdr:colOff>1250950</xdr:colOff>
      <xdr:row>0</xdr:row>
      <xdr:rowOff>565150</xdr:rowOff>
    </xdr:to>
    <xdr:pic>
      <xdr:nvPicPr>
        <xdr:cNvPr id="7" name="Imagen 6">
          <a:extLst>
            <a:ext uri="{FF2B5EF4-FFF2-40B4-BE49-F238E27FC236}">
              <a16:creationId xmlns:a16="http://schemas.microsoft.com/office/drawing/2014/main" id="{83796D77-7A4F-487A-996B-19FB7ACD2C45}"/>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7462838" y="63500"/>
          <a:ext cx="1630362" cy="50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577516</xdr:colOff>
      <xdr:row>1</xdr:row>
      <xdr:rowOff>75864</xdr:rowOff>
    </xdr:from>
    <xdr:ext cx="1455817" cy="798400"/>
    <xdr:pic>
      <xdr:nvPicPr>
        <xdr:cNvPr id="2" name="Shape 4">
          <a:extLst>
            <a:ext uri="{FF2B5EF4-FFF2-40B4-BE49-F238E27FC236}">
              <a16:creationId xmlns:a16="http://schemas.microsoft.com/office/drawing/2014/main" id="{72E8F5C8-888A-4D4C-9183-67C4F3D62C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9743" y="612728"/>
          <a:ext cx="1455817" cy="79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140889</xdr:colOff>
      <xdr:row>2</xdr:row>
      <xdr:rowOff>375761</xdr:rowOff>
    </xdr:from>
    <xdr:ext cx="2166437" cy="646011"/>
    <xdr:pic>
      <xdr:nvPicPr>
        <xdr:cNvPr id="3" name="Shape 5">
          <a:extLst>
            <a:ext uri="{FF2B5EF4-FFF2-40B4-BE49-F238E27FC236}">
              <a16:creationId xmlns:a16="http://schemas.microsoft.com/office/drawing/2014/main" id="{DD895C7B-AF73-4884-9E15-512FA268FE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4677" b="14590"/>
        <a:stretch>
          <a:fillRect/>
        </a:stretch>
      </xdr:blipFill>
      <xdr:spPr bwMode="auto">
        <a:xfrm>
          <a:off x="643116" y="1449488"/>
          <a:ext cx="2166437" cy="6460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1364623</xdr:colOff>
      <xdr:row>1</xdr:row>
      <xdr:rowOff>117000</xdr:rowOff>
    </xdr:from>
    <xdr:ext cx="786486" cy="790992"/>
    <xdr:pic>
      <xdr:nvPicPr>
        <xdr:cNvPr id="4" name="Imagen 13" descr="logo sena fondo transparente - Buscar con Google | Estrategias de lectura,  Sena colombia, Señas">
          <a:extLst>
            <a:ext uri="{FF2B5EF4-FFF2-40B4-BE49-F238E27FC236}">
              <a16:creationId xmlns:a16="http://schemas.microsoft.com/office/drawing/2014/main" id="{55A2AEE6-8E64-4040-AD89-19E70A438E3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615987" y="653864"/>
          <a:ext cx="786486" cy="7909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773041</xdr:colOff>
      <xdr:row>2</xdr:row>
      <xdr:rowOff>499992</xdr:rowOff>
    </xdr:from>
    <xdr:ext cx="1903694" cy="452508"/>
    <xdr:pic>
      <xdr:nvPicPr>
        <xdr:cNvPr id="5" name="Imagen 14" descr="Certificaciones | Enterritorio">
          <a:extLst>
            <a:ext uri="{FF2B5EF4-FFF2-40B4-BE49-F238E27FC236}">
              <a16:creationId xmlns:a16="http://schemas.microsoft.com/office/drawing/2014/main" id="{514D656F-6338-4612-9A29-797A237AF6E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024405" y="1573719"/>
          <a:ext cx="1903694" cy="452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5330970</xdr:colOff>
      <xdr:row>1278</xdr:row>
      <xdr:rowOff>485372</xdr:rowOff>
    </xdr:from>
    <xdr:ext cx="7438948" cy="1957618"/>
    <xdr:pic>
      <xdr:nvPicPr>
        <xdr:cNvPr id="6" name="Imagen 5">
          <a:extLst>
            <a:ext uri="{FF2B5EF4-FFF2-40B4-BE49-F238E27FC236}">
              <a16:creationId xmlns:a16="http://schemas.microsoft.com/office/drawing/2014/main" id="{0A0BB353-35F4-43B3-952A-09C70DEB67D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a:xfrm>
          <a:off x="7576149" y="707485301"/>
          <a:ext cx="7438948" cy="1957618"/>
        </a:xfrm>
        <a:prstGeom prst="rect">
          <a:avLst/>
        </a:prstGeom>
      </xdr:spPr>
    </xdr:pic>
    <xdr:clientData/>
  </xdr:oneCellAnchor>
  <xdr:twoCellAnchor editAs="oneCell">
    <xdr:from>
      <xdr:col>12</xdr:col>
      <xdr:colOff>739073</xdr:colOff>
      <xdr:row>0</xdr:row>
      <xdr:rowOff>0</xdr:rowOff>
    </xdr:from>
    <xdr:to>
      <xdr:col>20</xdr:col>
      <xdr:colOff>485188</xdr:colOff>
      <xdr:row>11</xdr:row>
      <xdr:rowOff>173328</xdr:rowOff>
    </xdr:to>
    <xdr:pic>
      <xdr:nvPicPr>
        <xdr:cNvPr id="9" name="Imagen 8">
          <a:extLst>
            <a:ext uri="{FF2B5EF4-FFF2-40B4-BE49-F238E27FC236}">
              <a16:creationId xmlns:a16="http://schemas.microsoft.com/office/drawing/2014/main" id="{D4D3495D-B589-4A43-A880-B7076715DF3E}"/>
            </a:ext>
          </a:extLst>
        </xdr:cNvPr>
        <xdr:cNvPicPr>
          <a:picLocks noChangeAspect="1"/>
        </xdr:cNvPicPr>
      </xdr:nvPicPr>
      <xdr:blipFill>
        <a:blip xmlns:r="http://schemas.openxmlformats.org/officeDocument/2006/relationships" r:embed="rId6"/>
        <a:stretch>
          <a:fillRect/>
        </a:stretch>
      </xdr:blipFill>
      <xdr:spPr>
        <a:xfrm>
          <a:off x="21873367" y="0"/>
          <a:ext cx="7881586" cy="5245372"/>
        </a:xfrm>
        <a:prstGeom prst="rect">
          <a:avLst/>
        </a:prstGeom>
      </xdr:spPr>
    </xdr:pic>
    <xdr:clientData/>
  </xdr:twoCellAnchor>
  <xdr:twoCellAnchor editAs="oneCell">
    <xdr:from>
      <xdr:col>12</xdr:col>
      <xdr:colOff>803811</xdr:colOff>
      <xdr:row>14</xdr:row>
      <xdr:rowOff>153142</xdr:rowOff>
    </xdr:from>
    <xdr:to>
      <xdr:col>19</xdr:col>
      <xdr:colOff>531668</xdr:colOff>
      <xdr:row>23</xdr:row>
      <xdr:rowOff>505924</xdr:rowOff>
    </xdr:to>
    <xdr:pic>
      <xdr:nvPicPr>
        <xdr:cNvPr id="10" name="Imagen 9">
          <a:extLst>
            <a:ext uri="{FF2B5EF4-FFF2-40B4-BE49-F238E27FC236}">
              <a16:creationId xmlns:a16="http://schemas.microsoft.com/office/drawing/2014/main" id="{CE3D95BB-5D0B-44A7-94B1-3ECB43B44B98}"/>
            </a:ext>
          </a:extLst>
        </xdr:cNvPr>
        <xdr:cNvPicPr>
          <a:picLocks noChangeAspect="1"/>
        </xdr:cNvPicPr>
      </xdr:nvPicPr>
      <xdr:blipFill>
        <a:blip xmlns:r="http://schemas.openxmlformats.org/officeDocument/2006/relationships" r:embed="rId7"/>
        <a:stretch>
          <a:fillRect/>
        </a:stretch>
      </xdr:blipFill>
      <xdr:spPr>
        <a:xfrm>
          <a:off x="24010175" y="6370369"/>
          <a:ext cx="7105402" cy="5184555"/>
        </a:xfrm>
        <a:prstGeom prst="rect">
          <a:avLst/>
        </a:prstGeom>
      </xdr:spPr>
    </xdr:pic>
    <xdr:clientData/>
  </xdr:twoCellAnchor>
  <xdr:twoCellAnchor editAs="oneCell">
    <xdr:from>
      <xdr:col>12</xdr:col>
      <xdr:colOff>1255568</xdr:colOff>
      <xdr:row>42</xdr:row>
      <xdr:rowOff>368673</xdr:rowOff>
    </xdr:from>
    <xdr:to>
      <xdr:col>28</xdr:col>
      <xdr:colOff>316675</xdr:colOff>
      <xdr:row>54</xdr:row>
      <xdr:rowOff>47860</xdr:rowOff>
    </xdr:to>
    <xdr:pic>
      <xdr:nvPicPr>
        <xdr:cNvPr id="8" name="Imagen 7">
          <a:extLst>
            <a:ext uri="{FF2B5EF4-FFF2-40B4-BE49-F238E27FC236}">
              <a16:creationId xmlns:a16="http://schemas.microsoft.com/office/drawing/2014/main" id="{EADDF6D6-BA01-CE7D-8509-F7B49DD850BB}"/>
            </a:ext>
          </a:extLst>
        </xdr:cNvPr>
        <xdr:cNvPicPr>
          <a:picLocks noChangeAspect="1"/>
        </xdr:cNvPicPr>
      </xdr:nvPicPr>
      <xdr:blipFill>
        <a:blip xmlns:r="http://schemas.openxmlformats.org/officeDocument/2006/relationships" r:embed="rId8"/>
        <a:stretch>
          <a:fillRect/>
        </a:stretch>
      </xdr:blipFill>
      <xdr:spPr>
        <a:xfrm>
          <a:off x="24461932" y="22605218"/>
          <a:ext cx="13296652" cy="61215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onade-my.sharepoint.com/Users/USUARIO%2055/Desktop/PRECIOS%20GEB/Matrices%20GEB%20EMINSS/Users/uuu/Documents/09-11-16/SE/Documents%20and%20Settings/crendon.HMV/Local%20Settings/Temporary%20Internet%20Files/OLK3/85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Users\uuu\Documents\09-11-16\SE\Documents%20and%20Settings\crendon.HMV\Local%20Settings\Temporary%20Internet%20Files\OLK3\8599.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fonade-my.sharepoint.com/personal/earaujo_enterritorio_gov_co/Documents/0_2023/2_OBRAS/CA%20NUQU&#205;/EPM%20NUQU&#205;/POE_NUQU&#205;_OBRA.xlsx" TargetMode="External"/><Relationship Id="rId1" Type="http://schemas.openxmlformats.org/officeDocument/2006/relationships/externalLinkPath" Target="https://fonade-my.sharepoint.com/personal/earaujo_enterritorio_gov_co/Documents/0_2023/2_OBRAS/CA%20NUQU&#205;/EPM%20NUQU&#205;/POE_NUQU&#205;_OB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on"/>
      <sheetName val="Ejecutivo"/>
      <sheetName val="Resumen_Real"/>
      <sheetName val="TablasDinamicas"/>
      <sheetName val="HorasDetalladas"/>
      <sheetName val="46W9"/>
      <sheetName val="46W9_Hoja1"/>
      <sheetName val="46W9_Cuadro de costos"/>
      <sheetName val="46W9_Bases"/>
      <sheetName val="46W9_ASPECTOS ELECTRICOS"/>
      <sheetName val="46W9_OBRAS CIVILES"/>
      <sheetName val="46W9_Costo directos"/>
      <sheetName val="46W9_Resumen Costos"/>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on"/>
      <sheetName val="Ejecutivo"/>
      <sheetName val="Resumen_Real"/>
      <sheetName val="TablasDinamicas"/>
      <sheetName val="HorasDetalladas"/>
      <sheetName val="46W9"/>
      <sheetName val="46W9_Hoja1"/>
      <sheetName val="46W9_Cuadro de costos"/>
      <sheetName val="46W9_Bases"/>
      <sheetName val="46W9_ASPECTOS ELECTRICOS"/>
      <sheetName val="46W9_OBRAS CIVILES"/>
      <sheetName val="46W9_Costo directos"/>
      <sheetName val="46W9_Resumen Costos"/>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ESUPUESTO (2)"/>
      <sheetName val="1. ACOMETIDAS ELECTRICAS"/>
      <sheetName val="2. GRUPOS ELECTROGENOS"/>
      <sheetName val="3. SISTEMA DE DETECCION Y EXTIN"/>
      <sheetName val="4. SISTEMA DE PUESTA A TIERRA"/>
      <sheetName val="5. ILUMINACION Y TOMAS DE FUERZ"/>
      <sheetName val="6. REDES DE DISTRIBUCION"/>
      <sheetName val="7. SISTEMAS DE ALMACENAMIENTO"/>
      <sheetName val="8. TABLEROS ELECTRICOS"/>
      <sheetName val="9. OBRAS CIVILES"/>
      <sheetName val="10.COMPONENTE AMBIENTA Y SOCIAL"/>
      <sheetName val="ANALISIS AIU"/>
      <sheetName val="Analisis Factor Prestacional"/>
      <sheetName val="MEMORIA DE CANTIDADES ELECTRICA"/>
      <sheetName val="MEMORIA DE CANTIDADES CIVILES"/>
      <sheetName val="INSUMOS ELECTRICOS"/>
      <sheetName val="M.O"/>
      <sheetName val="INSUMOS CIVILES"/>
      <sheetName val="INTERVENTORÍA"/>
    </sheetNames>
    <sheetDataSet>
      <sheetData sheetId="0"/>
      <sheetData sheetId="1">
        <row r="15">
          <cell r="C15" t="str">
            <v>Suministro e instalación de cable 3 x (4x250 kcmil), THHN/THWN; 90 C</v>
          </cell>
          <cell r="D15"/>
          <cell r="E15"/>
          <cell r="F15"/>
          <cell r="G15"/>
          <cell r="H15"/>
          <cell r="I15"/>
          <cell r="J15"/>
          <cell r="K15"/>
          <cell r="L15"/>
          <cell r="M15"/>
          <cell r="N15"/>
          <cell r="O15"/>
          <cell r="P15"/>
          <cell r="Q15"/>
        </row>
        <row r="94">
          <cell r="C94" t="str">
            <v>Suministro e instalación de cable 4 x (2x2/0 AWG), THHN/THWN; 90 C</v>
          </cell>
          <cell r="D94"/>
          <cell r="E94"/>
          <cell r="F94"/>
          <cell r="G94"/>
          <cell r="H94"/>
          <cell r="I94"/>
          <cell r="J94"/>
          <cell r="K94"/>
          <cell r="L94"/>
          <cell r="M94"/>
          <cell r="N94"/>
          <cell r="O94"/>
          <cell r="P94"/>
          <cell r="Q94"/>
        </row>
        <row r="162">
          <cell r="B162"/>
          <cell r="C162" t="str">
            <v>Suministro e instalación de cable 4 x (2x4/0 AWG), THHN/THWN; 90 C</v>
          </cell>
        </row>
        <row r="242">
          <cell r="C242" t="str">
            <v>Suministro e instalación de terminal de ojo para cable 250 kcmil</v>
          </cell>
          <cell r="D242"/>
          <cell r="E242"/>
          <cell r="F242"/>
          <cell r="G242"/>
          <cell r="H242"/>
          <cell r="I242"/>
          <cell r="J242"/>
          <cell r="K242"/>
          <cell r="L242"/>
          <cell r="M242"/>
          <cell r="N242"/>
          <cell r="O242"/>
          <cell r="P242"/>
          <cell r="Q242"/>
        </row>
        <row r="321">
          <cell r="C321" t="str">
            <v>Suministro e instalación de terminal de ojo para cable 4/0 AWG</v>
          </cell>
          <cell r="D321"/>
          <cell r="E321"/>
          <cell r="F321"/>
          <cell r="G321"/>
          <cell r="H321"/>
          <cell r="I321"/>
          <cell r="J321"/>
          <cell r="K321"/>
          <cell r="L321"/>
          <cell r="M321"/>
          <cell r="N321"/>
          <cell r="O321"/>
          <cell r="P321"/>
          <cell r="Q321"/>
        </row>
        <row r="400">
          <cell r="C400" t="str">
            <v>Suministro e instalación de terminal de ojo para cable 2/0 AWG</v>
          </cell>
          <cell r="D400"/>
          <cell r="E400"/>
          <cell r="F400"/>
          <cell r="G400"/>
          <cell r="H400"/>
          <cell r="I400"/>
          <cell r="J400"/>
          <cell r="K400"/>
          <cell r="L400"/>
          <cell r="M400"/>
          <cell r="N400"/>
          <cell r="O400"/>
          <cell r="P400"/>
          <cell r="Q400"/>
        </row>
        <row r="479">
          <cell r="C479" t="str">
            <v>Suministro e instalación de cable XLPE 133%,(3x2 AWG), 15 kV</v>
          </cell>
          <cell r="D479"/>
          <cell r="E479"/>
          <cell r="F479"/>
          <cell r="G479"/>
          <cell r="H479"/>
          <cell r="I479"/>
          <cell r="J479"/>
          <cell r="K479"/>
          <cell r="L479"/>
          <cell r="M479"/>
          <cell r="N479"/>
          <cell r="O479"/>
          <cell r="P479"/>
          <cell r="Q479"/>
        </row>
        <row r="558">
          <cell r="C558" t="str">
            <v>Suministro e instalación de terminales premoldeados tipo exterior 15 kV</v>
          </cell>
          <cell r="D558"/>
          <cell r="E558"/>
          <cell r="F558"/>
          <cell r="G558"/>
          <cell r="H558"/>
          <cell r="I558"/>
          <cell r="J558"/>
          <cell r="K558"/>
          <cell r="L558"/>
          <cell r="M558"/>
          <cell r="N558"/>
          <cell r="O558"/>
          <cell r="P558"/>
          <cell r="Q558"/>
        </row>
        <row r="638">
          <cell r="C638" t="str">
            <v>Suministro e instalación de terminales premoldeados tipo interior 15 kV</v>
          </cell>
          <cell r="D638"/>
          <cell r="E638"/>
          <cell r="F638"/>
          <cell r="G638"/>
          <cell r="H638"/>
          <cell r="I638"/>
          <cell r="J638"/>
          <cell r="K638"/>
          <cell r="L638"/>
          <cell r="M638"/>
          <cell r="N638"/>
          <cell r="O638"/>
          <cell r="P638"/>
          <cell r="Q638"/>
        </row>
        <row r="720">
          <cell r="C720" t="str">
            <v>Suministro de tuberia electrica PVC 4"</v>
          </cell>
          <cell r="D720"/>
          <cell r="E720"/>
          <cell r="F720"/>
          <cell r="G720"/>
          <cell r="H720"/>
          <cell r="I720"/>
          <cell r="J720"/>
          <cell r="K720"/>
          <cell r="L720"/>
          <cell r="M720"/>
          <cell r="N720"/>
          <cell r="O720"/>
          <cell r="P720"/>
          <cell r="Q720"/>
        </row>
        <row r="800">
          <cell r="C800" t="str">
            <v>Suministro e instalación de terminal de ojo para cable 2 AWG</v>
          </cell>
          <cell r="D800"/>
          <cell r="E800"/>
          <cell r="F800"/>
          <cell r="G800"/>
          <cell r="H800"/>
          <cell r="I800"/>
          <cell r="J800"/>
          <cell r="K800"/>
          <cell r="L800"/>
          <cell r="M800"/>
          <cell r="N800"/>
          <cell r="O800"/>
          <cell r="P800"/>
          <cell r="Q800"/>
        </row>
        <row r="879">
          <cell r="C879" t="str">
            <v>Suministro e instalación de afloramiento metálico galvanizado 4", incluye terminal encogible en frio para media tensión.</v>
          </cell>
          <cell r="D879"/>
          <cell r="E879"/>
          <cell r="F879"/>
          <cell r="G879"/>
          <cell r="H879"/>
          <cell r="I879"/>
          <cell r="J879"/>
          <cell r="K879"/>
          <cell r="L879"/>
          <cell r="M879"/>
          <cell r="N879"/>
          <cell r="O879"/>
          <cell r="P879"/>
          <cell r="Q879"/>
        </row>
      </sheetData>
      <sheetData sheetId="2">
        <row r="15">
          <cell r="C15" t="str">
            <v>Suministro, traslado e instalación de grupo electrogeno 100 kW - 220 V, incluye cabina insonorizada tipo residencial</v>
          </cell>
          <cell r="D15"/>
          <cell r="E15"/>
          <cell r="F15"/>
          <cell r="G15"/>
          <cell r="H15"/>
          <cell r="I15"/>
          <cell r="J15"/>
          <cell r="K15"/>
          <cell r="L15"/>
          <cell r="M15"/>
          <cell r="N15"/>
          <cell r="O15"/>
          <cell r="P15"/>
          <cell r="Q15"/>
        </row>
        <row r="90">
          <cell r="C90" t="str">
            <v>Suministro, traslado e instalación de grupo electrogeno 80 kW - 220 V, incluye cabina insonorizada tipo residencial</v>
          </cell>
          <cell r="D90"/>
          <cell r="E90"/>
          <cell r="F90"/>
          <cell r="G90"/>
          <cell r="H90"/>
          <cell r="I90"/>
          <cell r="J90"/>
          <cell r="K90"/>
          <cell r="L90"/>
          <cell r="M90"/>
          <cell r="N90"/>
          <cell r="O90"/>
          <cell r="P90"/>
          <cell r="Q90"/>
        </row>
        <row r="165">
          <cell r="C165" t="str">
            <v>Suministro e instalación de sistema de escape para grupo electrogeno</v>
          </cell>
          <cell r="D165"/>
          <cell r="E165"/>
          <cell r="F165"/>
          <cell r="G165"/>
          <cell r="H165"/>
          <cell r="I165"/>
          <cell r="J165"/>
          <cell r="K165"/>
          <cell r="L165"/>
          <cell r="M165"/>
          <cell r="N165"/>
          <cell r="O165"/>
          <cell r="P165"/>
          <cell r="Q165"/>
        </row>
      </sheetData>
      <sheetData sheetId="3">
        <row r="15">
          <cell r="C15" t="str">
            <v>Suministro e instalación de panel de control</v>
          </cell>
          <cell r="D15"/>
          <cell r="E15"/>
          <cell r="F15"/>
          <cell r="G15"/>
          <cell r="H15"/>
          <cell r="I15"/>
          <cell r="J15"/>
          <cell r="K15"/>
          <cell r="L15"/>
          <cell r="M15"/>
          <cell r="N15"/>
          <cell r="O15"/>
          <cell r="P15"/>
          <cell r="Q15"/>
        </row>
        <row r="85">
          <cell r="C85" t="str">
            <v>Suministro e instalación de estación manual</v>
          </cell>
          <cell r="D85"/>
          <cell r="E85"/>
          <cell r="F85"/>
          <cell r="G85"/>
          <cell r="H85"/>
          <cell r="I85"/>
          <cell r="J85"/>
          <cell r="K85"/>
          <cell r="L85"/>
          <cell r="M85"/>
          <cell r="N85"/>
          <cell r="O85"/>
          <cell r="P85"/>
          <cell r="Q85"/>
        </row>
        <row r="155">
          <cell r="C155" t="str">
            <v>Suministro e instalación de luz estroboscópica con alarma sonora</v>
          </cell>
          <cell r="D155"/>
          <cell r="E155"/>
          <cell r="F155"/>
          <cell r="G155"/>
          <cell r="H155"/>
          <cell r="I155"/>
          <cell r="J155"/>
          <cell r="K155"/>
          <cell r="L155"/>
          <cell r="M155"/>
          <cell r="N155"/>
          <cell r="O155"/>
          <cell r="P155"/>
          <cell r="Q155"/>
        </row>
        <row r="228">
          <cell r="C228" t="str">
            <v>Suministro e instalación de sensores de humo tecnología dual</v>
          </cell>
          <cell r="D228"/>
          <cell r="E228"/>
          <cell r="F228"/>
          <cell r="G228"/>
          <cell r="H228"/>
          <cell r="I228"/>
          <cell r="J228"/>
          <cell r="K228"/>
          <cell r="L228"/>
          <cell r="M228"/>
          <cell r="N228"/>
          <cell r="O228"/>
          <cell r="P228"/>
          <cell r="Q228"/>
        </row>
        <row r="299">
          <cell r="C299" t="str">
            <v>Suministro e instalación de cable 2x18 AWG, FPL. Incluye tubo EMT 3/4", con accesorios</v>
          </cell>
          <cell r="D299"/>
          <cell r="E299"/>
          <cell r="F299"/>
          <cell r="G299"/>
          <cell r="H299"/>
          <cell r="I299"/>
          <cell r="J299"/>
          <cell r="K299"/>
          <cell r="L299"/>
          <cell r="M299"/>
          <cell r="N299"/>
          <cell r="O299"/>
          <cell r="P299"/>
          <cell r="Q299"/>
        </row>
        <row r="376">
          <cell r="C376" t="str">
            <v>Suministro e instalación de extintor calse BC, tipo robot 150 lb</v>
          </cell>
          <cell r="D376"/>
          <cell r="E376"/>
          <cell r="F376"/>
          <cell r="G376"/>
          <cell r="H376"/>
          <cell r="I376"/>
          <cell r="J376"/>
          <cell r="K376"/>
          <cell r="L376"/>
          <cell r="M376"/>
          <cell r="N376"/>
          <cell r="O376"/>
          <cell r="P376"/>
          <cell r="Q376"/>
        </row>
        <row r="442">
          <cell r="C442" t="str">
            <v>Suministro e instalación de extintor calse BC, 20lb, con gabinete tipo exterior</v>
          </cell>
          <cell r="D442"/>
          <cell r="E442"/>
          <cell r="F442"/>
          <cell r="G442"/>
          <cell r="H442"/>
          <cell r="I442"/>
          <cell r="J442"/>
          <cell r="K442"/>
          <cell r="L442"/>
          <cell r="M442"/>
          <cell r="N442"/>
          <cell r="O442"/>
          <cell r="P442"/>
          <cell r="Q442"/>
        </row>
      </sheetData>
      <sheetData sheetId="4">
        <row r="15">
          <cell r="C15" t="str">
            <v>Suministro e instalación cable cobre desnudo blando 19 hilos 2/0 AWG según plano</v>
          </cell>
          <cell r="D15"/>
          <cell r="E15"/>
          <cell r="F15"/>
          <cell r="G15"/>
          <cell r="H15"/>
          <cell r="I15"/>
          <cell r="J15"/>
          <cell r="K15"/>
          <cell r="L15"/>
          <cell r="M15"/>
          <cell r="N15"/>
          <cell r="O15"/>
          <cell r="P15"/>
          <cell r="Q15"/>
        </row>
        <row r="91">
          <cell r="C91" t="str">
            <v>Suministro e instalación varilla de cobre 5/8" x 2,4 m según especificaciones técnicas</v>
          </cell>
          <cell r="D91"/>
          <cell r="E91"/>
          <cell r="F91"/>
          <cell r="G91"/>
          <cell r="H91"/>
          <cell r="I91"/>
          <cell r="J91"/>
          <cell r="K91"/>
          <cell r="L91"/>
          <cell r="M91"/>
          <cell r="N91"/>
          <cell r="O91"/>
          <cell r="P91"/>
          <cell r="Q91"/>
        </row>
        <row r="164">
          <cell r="C164" t="str">
            <v xml:space="preserve">Instalación soldadura exotérmica conexión en derivación </v>
          </cell>
          <cell r="D164"/>
          <cell r="E164"/>
          <cell r="F164"/>
          <cell r="G164"/>
          <cell r="H164"/>
          <cell r="I164"/>
          <cell r="J164"/>
          <cell r="K164"/>
          <cell r="L164"/>
          <cell r="M164"/>
          <cell r="N164"/>
          <cell r="O164"/>
          <cell r="P164"/>
          <cell r="Q164"/>
        </row>
        <row r="239">
          <cell r="C239" t="str">
            <v>Instalación soldadura exotérmica conexión en cruz</v>
          </cell>
          <cell r="D239"/>
          <cell r="E239"/>
          <cell r="F239"/>
          <cell r="G239"/>
          <cell r="H239"/>
          <cell r="I239"/>
          <cell r="J239"/>
          <cell r="K239"/>
          <cell r="L239"/>
          <cell r="M239"/>
          <cell r="N239"/>
          <cell r="O239"/>
          <cell r="P239"/>
          <cell r="Q239"/>
        </row>
        <row r="309">
          <cell r="C309" t="str">
            <v>Instalación soldadura exotérmica conexión en derivación colilla a equipo</v>
          </cell>
          <cell r="D309"/>
          <cell r="E309"/>
          <cell r="F309"/>
          <cell r="G309"/>
          <cell r="H309"/>
          <cell r="I309"/>
          <cell r="J309"/>
          <cell r="K309"/>
          <cell r="L309"/>
          <cell r="M309"/>
          <cell r="N309"/>
          <cell r="O309"/>
          <cell r="P309"/>
          <cell r="Q309"/>
        </row>
        <row r="384">
          <cell r="C384" t="str">
            <v>Construcción cámara de inspección 0,3x0,3x0,5 m</v>
          </cell>
          <cell r="D384"/>
          <cell r="E384"/>
          <cell r="F384"/>
          <cell r="G384"/>
          <cell r="H384"/>
          <cell r="I384"/>
          <cell r="J384"/>
          <cell r="K384"/>
          <cell r="L384"/>
          <cell r="M384"/>
          <cell r="N384"/>
          <cell r="O384"/>
          <cell r="P384"/>
          <cell r="Q384"/>
        </row>
      </sheetData>
      <sheetData sheetId="5">
        <row r="15">
          <cell r="C15" t="str">
            <v>Suministro e instalación de afloramiento metálico galvanizado 1", incluye terminal capacete 1".</v>
          </cell>
          <cell r="D15"/>
          <cell r="E15"/>
          <cell r="F15"/>
          <cell r="G15"/>
          <cell r="H15"/>
          <cell r="I15"/>
          <cell r="J15"/>
          <cell r="K15"/>
          <cell r="L15"/>
          <cell r="M15"/>
          <cell r="N15"/>
          <cell r="O15"/>
          <cell r="P15"/>
          <cell r="Q15"/>
          <cell r="R15" t="str">
            <v>ml</v>
          </cell>
        </row>
        <row r="95">
          <cell r="C95" t="str">
            <v>Suministro e instalación de acometida y alimentador (4x6 AWG,  Cu, THHN), tubería PVC 1"</v>
          </cell>
          <cell r="D95"/>
          <cell r="E95"/>
          <cell r="F95"/>
          <cell r="G95"/>
          <cell r="H95"/>
          <cell r="I95"/>
          <cell r="J95"/>
          <cell r="K95"/>
          <cell r="L95"/>
          <cell r="M95"/>
          <cell r="N95"/>
          <cell r="O95"/>
          <cell r="P95"/>
          <cell r="Q95"/>
          <cell r="R95" t="str">
            <v>ml</v>
          </cell>
        </row>
        <row r="177">
          <cell r="C177" t="str">
            <v>Suministro e instalación de alimentador tablero de control (4x12 AWG,  Cu, THHN), tubería PVC 3/4", incluye accesorios</v>
          </cell>
          <cell r="D177"/>
          <cell r="E177"/>
          <cell r="F177"/>
          <cell r="G177"/>
          <cell r="H177"/>
          <cell r="I177"/>
          <cell r="J177"/>
          <cell r="K177"/>
          <cell r="L177"/>
          <cell r="M177"/>
          <cell r="N177"/>
          <cell r="O177"/>
          <cell r="P177"/>
          <cell r="Q177"/>
          <cell r="R177" t="str">
            <v>ml</v>
          </cell>
        </row>
        <row r="259">
          <cell r="C259" t="str">
            <v>Suministro e instalación de medidor electronico trifasico, activa reactiva 100 A, incluye caja y accesorios</v>
          </cell>
          <cell r="D259"/>
          <cell r="E259"/>
          <cell r="F259"/>
          <cell r="G259"/>
          <cell r="H259"/>
          <cell r="I259"/>
          <cell r="J259"/>
          <cell r="K259"/>
          <cell r="L259"/>
          <cell r="M259"/>
          <cell r="N259"/>
          <cell r="O259"/>
          <cell r="P259"/>
          <cell r="Q259"/>
        </row>
        <row r="341">
          <cell r="C341" t="str">
            <v>Suministro e instalación de tablero de distribución para sobreponer trifásico con puerta y chapa plástica, cerradura y espacio para totalizador, trifásico, 24 circuitos, incluye totalizador 50 A. Incluye conductor 8 AWG,Cu, color verde hasta SPT.</v>
          </cell>
          <cell r="D341"/>
          <cell r="E341"/>
          <cell r="F341"/>
          <cell r="G341"/>
          <cell r="H341"/>
          <cell r="I341"/>
          <cell r="J341"/>
          <cell r="K341"/>
          <cell r="L341"/>
          <cell r="M341"/>
          <cell r="N341"/>
          <cell r="O341"/>
          <cell r="P341"/>
          <cell r="Q341"/>
        </row>
        <row r="420">
          <cell r="C420" t="str">
            <v>Suministro e instalación de breaker 1 x 20 A</v>
          </cell>
          <cell r="D420"/>
          <cell r="E420"/>
          <cell r="F420"/>
          <cell r="G420"/>
          <cell r="H420"/>
          <cell r="I420"/>
          <cell r="J420"/>
          <cell r="K420"/>
          <cell r="L420"/>
          <cell r="M420"/>
          <cell r="N420"/>
          <cell r="O420"/>
          <cell r="P420"/>
          <cell r="Q420"/>
        </row>
        <row r="501">
          <cell r="C501" t="str">
            <v>Suministro e instalación de breaker 2 x 20 A</v>
          </cell>
          <cell r="D501"/>
          <cell r="E501"/>
          <cell r="F501"/>
          <cell r="G501"/>
          <cell r="H501"/>
          <cell r="I501"/>
          <cell r="J501"/>
          <cell r="K501"/>
          <cell r="L501"/>
          <cell r="M501"/>
          <cell r="N501"/>
          <cell r="O501"/>
          <cell r="P501"/>
          <cell r="Q501"/>
        </row>
        <row r="574">
          <cell r="C574" t="str">
            <v>Suministro e instalación de breaker 2 x 30 A</v>
          </cell>
          <cell r="D574"/>
          <cell r="E574"/>
          <cell r="F574"/>
          <cell r="G574"/>
          <cell r="H574"/>
          <cell r="I574"/>
          <cell r="J574"/>
          <cell r="K574"/>
          <cell r="L574"/>
          <cell r="M574"/>
          <cell r="N574"/>
          <cell r="O574"/>
          <cell r="P574"/>
          <cell r="Q574"/>
        </row>
        <row r="659">
          <cell r="C659" t="str">
            <v>Suministro e instalación de breaker 2 x 50 A</v>
          </cell>
          <cell r="D659"/>
          <cell r="E659"/>
          <cell r="F659"/>
          <cell r="G659"/>
          <cell r="H659"/>
          <cell r="I659"/>
          <cell r="J659"/>
          <cell r="K659"/>
          <cell r="L659"/>
          <cell r="M659"/>
          <cell r="N659"/>
          <cell r="O659"/>
          <cell r="P659"/>
          <cell r="Q659"/>
        </row>
        <row r="729">
          <cell r="C729" t="str">
            <v>Suministro e instalación punto eléctrico luminaria LED HERMÉTICA 2×18W, 120 V, tubería EMT 1/2"</v>
          </cell>
          <cell r="D729"/>
          <cell r="E729"/>
          <cell r="F729"/>
          <cell r="G729"/>
          <cell r="H729"/>
          <cell r="I729"/>
          <cell r="J729"/>
          <cell r="K729"/>
          <cell r="L729"/>
          <cell r="M729"/>
          <cell r="N729"/>
          <cell r="O729"/>
          <cell r="P729"/>
          <cell r="Q729"/>
        </row>
        <row r="809">
          <cell r="C809" t="str">
            <v>Suministro e instalación punto eléctrico luminaria de emergencia, tubería EMT 1/2"</v>
          </cell>
          <cell r="D809"/>
          <cell r="E809"/>
          <cell r="F809"/>
          <cell r="G809"/>
          <cell r="H809"/>
          <cell r="I809"/>
          <cell r="J809"/>
          <cell r="K809"/>
          <cell r="L809"/>
          <cell r="M809"/>
          <cell r="N809"/>
          <cell r="O809"/>
          <cell r="P809"/>
          <cell r="Q809"/>
        </row>
        <row r="893">
          <cell r="C893" t="str">
            <v>Suministro e instalación punto eléctrico reflector 70W 220V, tubería EMT 1/2"</v>
          </cell>
          <cell r="D893"/>
          <cell r="E893"/>
          <cell r="F893"/>
          <cell r="G893"/>
          <cell r="H893"/>
          <cell r="I893"/>
          <cell r="J893"/>
          <cell r="K893"/>
          <cell r="L893"/>
          <cell r="M893"/>
          <cell r="N893"/>
          <cell r="O893"/>
          <cell r="P893"/>
          <cell r="Q893"/>
        </row>
        <row r="974">
          <cell r="C974" t="str">
            <v>Suministro e instalación punto eléctrico interruptor sencillo, tubería EMT 1/2"</v>
          </cell>
          <cell r="D974"/>
          <cell r="E974"/>
          <cell r="F974"/>
          <cell r="G974"/>
          <cell r="H974"/>
          <cell r="I974"/>
          <cell r="J974"/>
          <cell r="K974"/>
          <cell r="L974"/>
          <cell r="M974"/>
          <cell r="N974"/>
          <cell r="O974"/>
          <cell r="P974"/>
          <cell r="Q974"/>
        </row>
        <row r="1058">
          <cell r="C1058" t="str">
            <v>Suministro e instalación punto eléctrico tomacorriente doble</v>
          </cell>
          <cell r="D1058"/>
          <cell r="E1058"/>
          <cell r="F1058"/>
          <cell r="G1058"/>
          <cell r="H1058"/>
          <cell r="I1058"/>
          <cell r="J1058"/>
          <cell r="K1058"/>
          <cell r="L1058"/>
          <cell r="M1058"/>
          <cell r="N1058"/>
          <cell r="O1058"/>
          <cell r="P1058"/>
          <cell r="Q1058"/>
        </row>
      </sheetData>
      <sheetData sheetId="6">
        <row r="15">
          <cell r="C15" t="str">
            <v>Desmonte de tendido cable de red primaria y secundaria existente</v>
          </cell>
          <cell r="D15"/>
          <cell r="E15"/>
          <cell r="F15"/>
          <cell r="G15"/>
          <cell r="H15"/>
          <cell r="I15"/>
          <cell r="J15"/>
          <cell r="K15"/>
          <cell r="L15"/>
          <cell r="M15"/>
          <cell r="N15"/>
          <cell r="O15"/>
          <cell r="P15"/>
          <cell r="Q15"/>
          <cell r="R15" t="str">
            <v>ml</v>
          </cell>
        </row>
        <row r="81">
          <cell r="C81" t="str">
            <v>Desmonte de transformador</v>
          </cell>
          <cell r="D81"/>
          <cell r="E81"/>
          <cell r="F81"/>
          <cell r="G81"/>
          <cell r="H81"/>
          <cell r="I81"/>
          <cell r="J81"/>
          <cell r="K81"/>
          <cell r="L81"/>
          <cell r="M81"/>
          <cell r="N81"/>
          <cell r="O81"/>
          <cell r="P81"/>
          <cell r="Q81"/>
          <cell r="R81" t="str">
            <v>Un</v>
          </cell>
        </row>
        <row r="147">
          <cell r="C147" t="str">
            <v>Desmonte de estructura red primaria</v>
          </cell>
          <cell r="D147"/>
          <cell r="E147"/>
          <cell r="F147"/>
          <cell r="G147"/>
          <cell r="H147"/>
          <cell r="I147"/>
          <cell r="J147"/>
          <cell r="K147"/>
          <cell r="L147"/>
          <cell r="M147"/>
          <cell r="N147"/>
          <cell r="O147"/>
          <cell r="P147"/>
          <cell r="Q147"/>
          <cell r="R147" t="str">
            <v>Un</v>
          </cell>
        </row>
        <row r="214">
          <cell r="C214" t="str">
            <v>Desmonte de estructura red secundaria</v>
          </cell>
          <cell r="D214"/>
          <cell r="E214"/>
          <cell r="F214"/>
          <cell r="G214"/>
          <cell r="H214"/>
          <cell r="I214"/>
          <cell r="J214"/>
          <cell r="K214"/>
          <cell r="L214"/>
          <cell r="M214"/>
          <cell r="N214"/>
          <cell r="O214"/>
          <cell r="P214"/>
          <cell r="Q214"/>
          <cell r="R214" t="str">
            <v>Un</v>
          </cell>
        </row>
        <row r="281">
          <cell r="C281" t="str">
            <v>Desmonte de apoyos/postes</v>
          </cell>
          <cell r="D281"/>
          <cell r="E281"/>
          <cell r="F281"/>
          <cell r="G281"/>
          <cell r="H281"/>
          <cell r="I281"/>
          <cell r="J281"/>
          <cell r="K281"/>
          <cell r="L281"/>
          <cell r="M281"/>
          <cell r="N281"/>
          <cell r="O281"/>
          <cell r="P281"/>
          <cell r="Q281"/>
          <cell r="R281" t="str">
            <v>Un</v>
          </cell>
        </row>
        <row r="348">
          <cell r="C348" t="str">
            <v xml:space="preserve">Desmonte de Templetes </v>
          </cell>
          <cell r="D348"/>
          <cell r="E348"/>
          <cell r="F348"/>
          <cell r="G348"/>
          <cell r="H348"/>
          <cell r="I348"/>
          <cell r="J348"/>
          <cell r="K348"/>
          <cell r="L348"/>
          <cell r="M348"/>
          <cell r="N348"/>
          <cell r="O348"/>
          <cell r="P348"/>
          <cell r="Q348"/>
          <cell r="R348" t="str">
            <v>Un</v>
          </cell>
        </row>
        <row r="415">
          <cell r="C415" t="str">
            <v>Suministro e instalación estructura primaria tipo suspensión de red trifásica MT compacta con cable ecológico</v>
          </cell>
          <cell r="D415"/>
          <cell r="E415"/>
          <cell r="F415"/>
          <cell r="G415"/>
          <cell r="H415"/>
          <cell r="I415"/>
          <cell r="J415"/>
          <cell r="K415"/>
          <cell r="L415"/>
          <cell r="M415"/>
          <cell r="N415"/>
          <cell r="O415"/>
          <cell r="P415"/>
          <cell r="Q415"/>
          <cell r="R415" t="str">
            <v>Un</v>
          </cell>
        </row>
        <row r="487">
          <cell r="C487" t="str">
            <v>Suministro e instalación estructura primaria tipo retención de red trifásica MT compacta con cable ecológico</v>
          </cell>
          <cell r="D487"/>
          <cell r="E487"/>
          <cell r="F487"/>
          <cell r="G487"/>
          <cell r="H487"/>
          <cell r="I487"/>
          <cell r="J487"/>
          <cell r="K487"/>
          <cell r="L487"/>
          <cell r="M487"/>
          <cell r="N487"/>
          <cell r="O487"/>
          <cell r="P487"/>
          <cell r="Q487"/>
          <cell r="R487" t="str">
            <v>Un</v>
          </cell>
        </row>
        <row r="565">
          <cell r="C565" t="str">
            <v>Suministro e instalación estructura primaria terminal de red trifásica MT compacta con cable ecológico</v>
          </cell>
          <cell r="D565"/>
          <cell r="E565"/>
          <cell r="F565"/>
          <cell r="G565"/>
          <cell r="H565"/>
          <cell r="I565"/>
          <cell r="J565"/>
          <cell r="K565"/>
          <cell r="L565"/>
          <cell r="M565"/>
          <cell r="N565"/>
          <cell r="O565"/>
          <cell r="P565"/>
          <cell r="Q565"/>
          <cell r="R565" t="str">
            <v>un</v>
          </cell>
        </row>
        <row r="643">
          <cell r="C643" t="str">
            <v>Suministro e instalación  de red áerea Cable 2 AWG XLPE-TK ecologico</v>
          </cell>
          <cell r="D643"/>
          <cell r="E643"/>
          <cell r="F643"/>
          <cell r="G643"/>
          <cell r="H643"/>
          <cell r="I643"/>
          <cell r="J643"/>
          <cell r="K643"/>
          <cell r="L643"/>
          <cell r="M643"/>
          <cell r="N643"/>
          <cell r="O643"/>
          <cell r="P643"/>
          <cell r="Q643"/>
          <cell r="R643" t="str">
            <v>ml</v>
          </cell>
        </row>
        <row r="714">
          <cell r="C714" t="str">
            <v>Suministro e instalación estructura secundaria tipo terminal de red trifásica BT compacta con cable cuadruplex trenzado</v>
          </cell>
          <cell r="D714"/>
          <cell r="E714"/>
          <cell r="F714"/>
          <cell r="G714"/>
          <cell r="H714"/>
          <cell r="I714"/>
          <cell r="J714"/>
          <cell r="K714"/>
          <cell r="L714"/>
          <cell r="M714"/>
          <cell r="N714"/>
          <cell r="O714"/>
          <cell r="P714"/>
          <cell r="Q714"/>
          <cell r="R714" t="str">
            <v>Un</v>
          </cell>
        </row>
        <row r="785">
          <cell r="C785" t="str">
            <v>Suministro e instalación estructura secundaria tipo retención de red trifásica BT compacta con cable cuadruplex trenzado</v>
          </cell>
          <cell r="D785"/>
          <cell r="E785"/>
          <cell r="F785"/>
          <cell r="G785"/>
          <cell r="H785"/>
          <cell r="I785"/>
          <cell r="J785"/>
          <cell r="K785"/>
          <cell r="L785"/>
          <cell r="M785"/>
          <cell r="N785"/>
          <cell r="O785"/>
          <cell r="P785"/>
          <cell r="Q785"/>
          <cell r="R785" t="str">
            <v>Un</v>
          </cell>
        </row>
        <row r="857">
          <cell r="C857" t="str">
            <v>Suministro e instalación estructura secundaria tipo suspensión de red trifásica BT compacta con cable cuadruplex trenzado</v>
          </cell>
          <cell r="D857"/>
          <cell r="E857"/>
          <cell r="F857"/>
          <cell r="G857"/>
          <cell r="H857"/>
          <cell r="I857"/>
          <cell r="J857"/>
          <cell r="K857"/>
          <cell r="L857"/>
          <cell r="M857"/>
          <cell r="N857"/>
          <cell r="O857"/>
          <cell r="P857"/>
          <cell r="Q857"/>
          <cell r="R857" t="str">
            <v>Un</v>
          </cell>
        </row>
        <row r="927">
          <cell r="C927" t="str">
            <v>Suministro e instalación  de red áerea cable cuadruplex AL 3x4/0 + 4/0 AWG</v>
          </cell>
          <cell r="D927"/>
          <cell r="E927"/>
          <cell r="F927"/>
          <cell r="G927"/>
          <cell r="H927"/>
          <cell r="I927"/>
          <cell r="J927"/>
          <cell r="K927"/>
          <cell r="L927"/>
          <cell r="M927"/>
          <cell r="N927"/>
          <cell r="O927"/>
          <cell r="P927"/>
          <cell r="Q927"/>
          <cell r="R927" t="str">
            <v>ml</v>
          </cell>
        </row>
        <row r="997">
          <cell r="C997" t="str">
            <v>Suministro e instalación  de red áerea cable cuadruplex AL 3x2/0 + 2/0 AWG</v>
          </cell>
          <cell r="D997"/>
          <cell r="E997"/>
          <cell r="F997"/>
          <cell r="G997"/>
          <cell r="H997"/>
          <cell r="I997"/>
          <cell r="J997"/>
          <cell r="K997"/>
          <cell r="L997"/>
          <cell r="M997"/>
          <cell r="N997"/>
          <cell r="O997"/>
          <cell r="P997"/>
          <cell r="Q997"/>
          <cell r="R997" t="str">
            <v>ml</v>
          </cell>
        </row>
        <row r="1067">
          <cell r="C1067" t="str">
            <v>Suministro e instalación  de red áerea cable cuadruplex AL 3x2 + 2 AWG</v>
          </cell>
          <cell r="D1067"/>
          <cell r="E1067"/>
          <cell r="F1067"/>
          <cell r="G1067"/>
          <cell r="H1067"/>
          <cell r="I1067"/>
          <cell r="J1067"/>
          <cell r="K1067"/>
          <cell r="L1067"/>
          <cell r="M1067"/>
          <cell r="N1067"/>
          <cell r="O1067"/>
          <cell r="P1067"/>
          <cell r="Q1067"/>
          <cell r="R1067" t="str">
            <v>ml</v>
          </cell>
        </row>
        <row r="1139">
          <cell r="C1139" t="str">
            <v>Suministro e instalación  de red áerea CABLE ACSR # 2</v>
          </cell>
          <cell r="D1139"/>
          <cell r="E1139"/>
          <cell r="F1139"/>
          <cell r="G1139"/>
          <cell r="H1139"/>
          <cell r="I1139"/>
          <cell r="J1139"/>
          <cell r="K1139"/>
          <cell r="L1139"/>
          <cell r="M1139"/>
          <cell r="N1139"/>
          <cell r="O1139"/>
          <cell r="P1139"/>
          <cell r="Q1139"/>
          <cell r="R1139" t="str">
            <v>ml</v>
          </cell>
        </row>
        <row r="1208">
          <cell r="C1208" t="str">
            <v>Suministro e instalación de transformador de 75 kVA</v>
          </cell>
          <cell r="D1208"/>
          <cell r="E1208"/>
          <cell r="F1208"/>
          <cell r="G1208"/>
          <cell r="H1208"/>
          <cell r="I1208"/>
          <cell r="J1208"/>
          <cell r="K1208"/>
          <cell r="L1208"/>
          <cell r="M1208"/>
          <cell r="N1208"/>
          <cell r="O1208"/>
          <cell r="P1208"/>
          <cell r="Q1208"/>
          <cell r="R1208" t="str">
            <v>Un</v>
          </cell>
        </row>
        <row r="1293">
          <cell r="C1293" t="str">
            <v>Suministro e instalación de transformador de 30 kVA</v>
          </cell>
          <cell r="D1293"/>
          <cell r="E1293"/>
          <cell r="F1293"/>
          <cell r="G1293"/>
          <cell r="H1293"/>
          <cell r="I1293"/>
          <cell r="J1293"/>
          <cell r="K1293"/>
          <cell r="L1293"/>
          <cell r="M1293"/>
          <cell r="N1293"/>
          <cell r="O1293"/>
          <cell r="P1293"/>
          <cell r="Q1293"/>
          <cell r="R1293" t="str">
            <v>Un</v>
          </cell>
        </row>
        <row r="1377">
          <cell r="C1377" t="str">
            <v>Suministro e instalación de transformador de 15 kVA</v>
          </cell>
          <cell r="D1377"/>
          <cell r="E1377"/>
          <cell r="F1377"/>
          <cell r="G1377"/>
          <cell r="H1377"/>
          <cell r="I1377"/>
          <cell r="J1377"/>
          <cell r="K1377"/>
          <cell r="L1377"/>
          <cell r="M1377"/>
          <cell r="N1377"/>
          <cell r="O1377"/>
          <cell r="P1377"/>
          <cell r="Q1377"/>
          <cell r="R1377" t="str">
            <v>Un</v>
          </cell>
        </row>
        <row r="1461">
          <cell r="C1461" t="str">
            <v>Suministro e instalación de Caja de Distribución Polimérica AMP con Resorte 10 usuarios trifásica</v>
          </cell>
          <cell r="D1461"/>
          <cell r="E1461"/>
          <cell r="F1461"/>
          <cell r="G1461"/>
          <cell r="H1461"/>
          <cell r="I1461"/>
          <cell r="J1461"/>
          <cell r="K1461"/>
          <cell r="L1461"/>
          <cell r="M1461"/>
          <cell r="N1461"/>
          <cell r="O1461"/>
          <cell r="P1461"/>
          <cell r="Q1461"/>
          <cell r="R1461" t="str">
            <v>Un</v>
          </cell>
        </row>
        <row r="1532">
          <cell r="C1532" t="str">
            <v>Suministro e instalación de transformador trifasico convencional 225KVA</v>
          </cell>
          <cell r="D1532"/>
          <cell r="E1532"/>
          <cell r="F1532"/>
          <cell r="G1532"/>
          <cell r="H1532"/>
          <cell r="I1532"/>
          <cell r="J1532"/>
          <cell r="K1532"/>
          <cell r="L1532"/>
          <cell r="M1532"/>
          <cell r="N1532"/>
          <cell r="O1532"/>
          <cell r="P1532"/>
          <cell r="Q1532"/>
        </row>
        <row r="1618">
          <cell r="C1618" t="str">
            <v>Suministro e instalación cimentación poste 8m</v>
          </cell>
          <cell r="D1618"/>
          <cell r="E1618"/>
          <cell r="F1618"/>
          <cell r="G1618"/>
          <cell r="H1618"/>
          <cell r="I1618"/>
          <cell r="J1618"/>
          <cell r="K1618"/>
          <cell r="L1618"/>
          <cell r="M1618"/>
          <cell r="N1618"/>
          <cell r="O1618"/>
          <cell r="P1618"/>
          <cell r="Q1618"/>
          <cell r="R1618" t="str">
            <v>Un</v>
          </cell>
        </row>
        <row r="1688">
          <cell r="C1688" t="str">
            <v>Suministro e instalación cimentación poste 12m</v>
          </cell>
          <cell r="D1688"/>
          <cell r="E1688"/>
          <cell r="F1688"/>
          <cell r="G1688"/>
          <cell r="H1688"/>
          <cell r="I1688"/>
          <cell r="J1688"/>
          <cell r="K1688"/>
          <cell r="L1688"/>
          <cell r="M1688"/>
          <cell r="N1688"/>
          <cell r="O1688"/>
          <cell r="P1688"/>
          <cell r="Q1688"/>
          <cell r="R1688" t="str">
            <v>Un</v>
          </cell>
        </row>
        <row r="1758">
          <cell r="C1758" t="str">
            <v>Suministro e instalación de poste 8m metálico 750 KGF</v>
          </cell>
          <cell r="D1758"/>
          <cell r="E1758"/>
          <cell r="F1758"/>
          <cell r="G1758"/>
          <cell r="H1758"/>
          <cell r="I1758"/>
          <cell r="J1758"/>
          <cell r="K1758"/>
          <cell r="L1758"/>
          <cell r="M1758"/>
          <cell r="N1758"/>
          <cell r="O1758"/>
          <cell r="P1758"/>
          <cell r="Q1758"/>
          <cell r="R1758" t="str">
            <v>Un</v>
          </cell>
        </row>
        <row r="1826">
          <cell r="C1826" t="str">
            <v>Suministro e instalación de poste 12m metalico 750 KGF</v>
          </cell>
          <cell r="D1826"/>
          <cell r="E1826"/>
          <cell r="F1826"/>
          <cell r="G1826"/>
          <cell r="H1826"/>
          <cell r="I1826"/>
          <cell r="J1826"/>
          <cell r="K1826"/>
          <cell r="L1826"/>
          <cell r="M1826"/>
          <cell r="N1826"/>
          <cell r="O1826"/>
          <cell r="P1826"/>
          <cell r="Q1826"/>
          <cell r="R1826" t="str">
            <v>Un</v>
          </cell>
        </row>
        <row r="1895">
          <cell r="C1895" t="str">
            <v>Suministro e instalación de templete a tierra red secundaria</v>
          </cell>
          <cell r="D1895"/>
          <cell r="E1895"/>
          <cell r="F1895"/>
          <cell r="G1895"/>
          <cell r="H1895"/>
          <cell r="I1895"/>
          <cell r="J1895"/>
          <cell r="K1895"/>
          <cell r="L1895"/>
          <cell r="M1895"/>
          <cell r="N1895"/>
          <cell r="O1895"/>
          <cell r="P1895"/>
          <cell r="Q1895"/>
          <cell r="R1895" t="str">
            <v>Un</v>
          </cell>
        </row>
        <row r="1966">
          <cell r="C1966" t="str">
            <v>Suministro e instalación de templete a tierra red primaria</v>
          </cell>
          <cell r="D1966"/>
          <cell r="E1966"/>
          <cell r="F1966"/>
          <cell r="G1966"/>
          <cell r="H1966"/>
          <cell r="I1966"/>
          <cell r="J1966"/>
          <cell r="K1966"/>
          <cell r="L1966"/>
          <cell r="M1966"/>
          <cell r="N1966"/>
          <cell r="O1966"/>
          <cell r="P1966"/>
          <cell r="Q1966"/>
          <cell r="R1966" t="str">
            <v>un</v>
          </cell>
        </row>
      </sheetData>
      <sheetData sheetId="7">
        <row r="15">
          <cell r="C15" t="str">
            <v>SUMINISTRO, TRASLADO E INSTALACIÓN DE TANQUE ALMACENAMIENTO PARA COMBUSTIBLE DIÉSEL RECIBO DEL MUELLE, 37850</v>
          </cell>
          <cell r="D15"/>
          <cell r="E15"/>
          <cell r="F15"/>
          <cell r="G15"/>
          <cell r="H15"/>
          <cell r="I15"/>
          <cell r="J15"/>
          <cell r="K15"/>
          <cell r="L15"/>
          <cell r="M15"/>
          <cell r="N15"/>
          <cell r="O15"/>
          <cell r="P15"/>
          <cell r="Q15"/>
        </row>
        <row r="95">
          <cell r="C95" t="str">
            <v xml:space="preserve">7.1.2 - SUMINISTRO, TRASLADO E INSTALACIÓN DE TANQUE CILÍNDRICO HORIZONTALES DE ABASTECIMIENTO DIARIOS 1.83 M3	</v>
          </cell>
          <cell r="D95"/>
          <cell r="E95"/>
          <cell r="F95"/>
          <cell r="G95"/>
          <cell r="H95"/>
          <cell r="I95"/>
          <cell r="J95"/>
          <cell r="K95"/>
          <cell r="L95"/>
          <cell r="M95"/>
          <cell r="N95"/>
          <cell r="O95"/>
          <cell r="P95"/>
          <cell r="Q95"/>
          <cell r="R95" t="str">
            <v>Un</v>
          </cell>
        </row>
        <row r="173">
          <cell r="C173" t="str">
            <v xml:space="preserve">Suministro e instalación de tubería A - 36 -2"	</v>
          </cell>
          <cell r="D173"/>
          <cell r="E173"/>
          <cell r="F173"/>
          <cell r="G173"/>
          <cell r="H173"/>
          <cell r="I173"/>
          <cell r="J173"/>
          <cell r="K173"/>
          <cell r="L173"/>
          <cell r="M173"/>
          <cell r="N173"/>
          <cell r="O173"/>
          <cell r="P173"/>
          <cell r="Q173"/>
        </row>
        <row r="249">
          <cell r="C249" t="str">
            <v>Suministro e instalación de bomba centrifuga 10 HP, 3F, 220 V</v>
          </cell>
          <cell r="D249"/>
          <cell r="E249"/>
          <cell r="F249"/>
          <cell r="G249"/>
          <cell r="H249"/>
          <cell r="I249"/>
          <cell r="J249"/>
          <cell r="K249"/>
          <cell r="L249"/>
          <cell r="M249"/>
          <cell r="N249"/>
          <cell r="O249"/>
          <cell r="P249"/>
          <cell r="Q249"/>
        </row>
        <row r="323">
          <cell r="C323" t="str">
            <v>Suministro e instalación de bomba centrifuga 5 HP, 3F, 220 V</v>
          </cell>
          <cell r="D323"/>
          <cell r="E323"/>
          <cell r="F323"/>
          <cell r="G323"/>
          <cell r="H323"/>
          <cell r="I323"/>
          <cell r="J323"/>
          <cell r="K323"/>
          <cell r="L323"/>
          <cell r="M323"/>
          <cell r="N323"/>
          <cell r="O323"/>
          <cell r="P323"/>
          <cell r="Q323"/>
        </row>
        <row r="398">
          <cell r="C398" t="str">
            <v>Suministro e instalación de válvula tipo bola 2"</v>
          </cell>
          <cell r="D398"/>
          <cell r="E398"/>
          <cell r="F398"/>
          <cell r="G398"/>
          <cell r="H398"/>
          <cell r="I398"/>
          <cell r="J398"/>
          <cell r="K398"/>
          <cell r="L398"/>
          <cell r="M398"/>
          <cell r="N398"/>
          <cell r="O398"/>
          <cell r="P398"/>
          <cell r="Q398"/>
        </row>
        <row r="475">
          <cell r="C475" t="str">
            <v>Suministro e instalación de válvula tipo retención 2"</v>
          </cell>
          <cell r="D475"/>
          <cell r="E475"/>
          <cell r="F475"/>
          <cell r="G475"/>
          <cell r="H475"/>
          <cell r="I475"/>
          <cell r="J475"/>
          <cell r="K475"/>
          <cell r="L475"/>
          <cell r="M475"/>
          <cell r="N475"/>
          <cell r="O475"/>
          <cell r="P475"/>
          <cell r="Q475"/>
        </row>
        <row r="552">
          <cell r="C552" t="str">
            <v>Suministro e instalación de afloramiento metálico galvanizado 1", incluye terminal capacete 1".</v>
          </cell>
          <cell r="D552"/>
          <cell r="E552"/>
          <cell r="F552"/>
          <cell r="G552"/>
          <cell r="H552"/>
          <cell r="I552"/>
          <cell r="J552"/>
          <cell r="K552"/>
          <cell r="L552"/>
          <cell r="M552"/>
          <cell r="N552"/>
          <cell r="O552"/>
          <cell r="P552"/>
          <cell r="Q552"/>
        </row>
        <row r="629">
          <cell r="C629" t="str">
            <v>Suministro e instalación de acometida (4x4 AWG,  Cu, THHN), tubería EMT 1", incluye accesorios.</v>
          </cell>
          <cell r="D629"/>
          <cell r="E629"/>
          <cell r="F629"/>
          <cell r="G629"/>
          <cell r="H629"/>
          <cell r="I629"/>
          <cell r="J629"/>
          <cell r="K629"/>
          <cell r="L629"/>
          <cell r="M629"/>
          <cell r="N629"/>
          <cell r="O629"/>
          <cell r="P629"/>
          <cell r="Q629"/>
        </row>
        <row r="705">
          <cell r="C705" t="str">
            <v>Suministro e instalación de medidor electrónico trifásico, activa reactiva 100 A, incluye caja y accesorios</v>
          </cell>
          <cell r="D705"/>
          <cell r="E705"/>
          <cell r="F705"/>
          <cell r="G705"/>
          <cell r="H705"/>
          <cell r="I705"/>
          <cell r="J705"/>
          <cell r="K705"/>
          <cell r="L705"/>
          <cell r="M705"/>
          <cell r="N705"/>
          <cell r="O705"/>
          <cell r="P705"/>
          <cell r="Q705"/>
        </row>
        <row r="780">
          <cell r="C780" t="str">
            <v xml:space="preserve">Suministro e instalación de sistema de puesta a tierra (1 x varilla 5/8" x 2,4 m, incluye cable y accesorios, en </v>
          </cell>
          <cell r="D780"/>
          <cell r="E780"/>
          <cell r="F780"/>
          <cell r="G780"/>
          <cell r="H780"/>
          <cell r="I780"/>
          <cell r="J780"/>
          <cell r="K780"/>
          <cell r="L780"/>
          <cell r="M780"/>
          <cell r="N780"/>
          <cell r="O780"/>
          <cell r="P780"/>
          <cell r="Q780"/>
        </row>
        <row r="855">
          <cell r="C855" t="str">
            <v>Suministro e instalación de alimentador (4x4 AWG + 1 x 8 AWG, Cu, THHN), tubería PVC 1", incluye accesorios</v>
          </cell>
          <cell r="D855"/>
          <cell r="E855"/>
          <cell r="F855"/>
          <cell r="G855"/>
          <cell r="H855"/>
          <cell r="I855"/>
          <cell r="J855"/>
          <cell r="K855"/>
          <cell r="L855"/>
          <cell r="M855"/>
          <cell r="N855"/>
          <cell r="O855"/>
          <cell r="P855"/>
          <cell r="Q855"/>
        </row>
        <row r="933">
          <cell r="C933" t="str">
            <v>Suministro e instalación de tablero de distribución para sobreponer trifásico con puerta y chapa plástica, cerradura y espacio para totalizador, trifásico, 12 circuitos, incluye totalizador 100 A</v>
          </cell>
          <cell r="D933"/>
          <cell r="E933"/>
          <cell r="F933"/>
          <cell r="G933"/>
          <cell r="H933"/>
          <cell r="I933"/>
          <cell r="J933"/>
          <cell r="K933"/>
          <cell r="L933"/>
          <cell r="M933"/>
          <cell r="N933"/>
          <cell r="O933"/>
          <cell r="P933"/>
          <cell r="Q933"/>
        </row>
        <row r="1010">
          <cell r="C1010" t="str">
            <v>Suministro e instalación de breaker 1 x 20 A</v>
          </cell>
          <cell r="D1010"/>
          <cell r="E1010"/>
          <cell r="F1010"/>
          <cell r="G1010"/>
          <cell r="H1010"/>
          <cell r="I1010"/>
          <cell r="J1010"/>
          <cell r="K1010"/>
          <cell r="L1010"/>
          <cell r="M1010"/>
          <cell r="N1010"/>
          <cell r="O1010"/>
          <cell r="P1010"/>
          <cell r="Q1010"/>
        </row>
        <row r="1087">
          <cell r="C1087" t="str">
            <v>Suministro e instalación punto eléctrico plafón</v>
          </cell>
          <cell r="D1087"/>
          <cell r="E1087"/>
          <cell r="F1087"/>
          <cell r="G1087"/>
          <cell r="H1087"/>
          <cell r="I1087"/>
          <cell r="J1087"/>
          <cell r="K1087"/>
          <cell r="L1087"/>
          <cell r="M1087"/>
          <cell r="N1087"/>
          <cell r="O1087"/>
          <cell r="P1087"/>
          <cell r="Q1087"/>
        </row>
        <row r="1163">
          <cell r="C1163" t="str">
            <v>Suministro e instalación punto eléctrico interruptor sencillo</v>
          </cell>
          <cell r="D1163"/>
          <cell r="E1163"/>
          <cell r="F1163"/>
          <cell r="G1163"/>
          <cell r="H1163"/>
          <cell r="I1163"/>
          <cell r="J1163"/>
          <cell r="K1163"/>
          <cell r="L1163"/>
          <cell r="M1163"/>
          <cell r="N1163"/>
          <cell r="O1163"/>
          <cell r="P1163"/>
          <cell r="Q1163"/>
        </row>
        <row r="1239">
          <cell r="C1239" t="str">
            <v>Suministro e instalación punto eléctrico tomacorriente doble</v>
          </cell>
          <cell r="D1239"/>
          <cell r="E1239"/>
          <cell r="F1239"/>
          <cell r="G1239"/>
          <cell r="H1239"/>
          <cell r="I1239"/>
          <cell r="J1239"/>
          <cell r="K1239"/>
          <cell r="L1239"/>
          <cell r="M1239"/>
          <cell r="N1239"/>
          <cell r="O1239"/>
          <cell r="P1239"/>
          <cell r="Q1239"/>
        </row>
        <row r="1316">
          <cell r="C1316" t="str">
            <v>Suministro e instalación de centro de control de motor 100 A</v>
          </cell>
          <cell r="D1316"/>
          <cell r="E1316"/>
          <cell r="F1316"/>
          <cell r="G1316"/>
          <cell r="H1316"/>
          <cell r="I1316"/>
          <cell r="J1316"/>
          <cell r="K1316"/>
          <cell r="L1316"/>
          <cell r="M1316"/>
          <cell r="N1316"/>
          <cell r="O1316"/>
          <cell r="P1316"/>
          <cell r="Q1316"/>
        </row>
        <row r="1392">
          <cell r="C1392" t="str">
            <v>Suministro e instalación de centro de control de motor 30 A</v>
          </cell>
          <cell r="D1392"/>
          <cell r="E1392"/>
          <cell r="F1392"/>
          <cell r="G1392"/>
          <cell r="H1392"/>
          <cell r="I1392"/>
          <cell r="J1392"/>
          <cell r="K1392"/>
          <cell r="L1392"/>
          <cell r="M1392"/>
          <cell r="N1392"/>
          <cell r="O1392"/>
          <cell r="P1392"/>
          <cell r="Q1392"/>
        </row>
        <row r="1468">
          <cell r="C1468" t="str">
            <v>Suministro e instalación de alimentador motor 5HP (3x10 AWG + 1 x 10 AWG, Cu, THHN), tubería PVC 3/4", incluye accesorios</v>
          </cell>
          <cell r="D1468"/>
          <cell r="E1468"/>
          <cell r="F1468"/>
          <cell r="G1468"/>
          <cell r="H1468"/>
          <cell r="I1468"/>
          <cell r="J1468"/>
          <cell r="K1468"/>
          <cell r="L1468"/>
          <cell r="M1468"/>
          <cell r="N1468"/>
          <cell r="O1468"/>
          <cell r="P1468"/>
          <cell r="Q1468"/>
        </row>
        <row r="1546">
          <cell r="C1546" t="str">
            <v>Suministro e instalación de válvula de cheque de  2"</v>
          </cell>
          <cell r="D1546"/>
          <cell r="E1546"/>
          <cell r="F1546"/>
          <cell r="G1546"/>
          <cell r="H1546"/>
          <cell r="I1546"/>
          <cell r="J1546"/>
          <cell r="K1546"/>
          <cell r="L1546"/>
          <cell r="M1546"/>
          <cell r="N1546"/>
          <cell r="O1546"/>
          <cell r="P1546"/>
          <cell r="Q1546"/>
        </row>
        <row r="1623">
          <cell r="C1623" t="str">
            <v>Suministro e instalación de codo 45°x2"</v>
          </cell>
          <cell r="D1623"/>
          <cell r="E1623"/>
          <cell r="F1623"/>
          <cell r="G1623"/>
          <cell r="H1623"/>
          <cell r="I1623"/>
          <cell r="J1623"/>
          <cell r="K1623"/>
          <cell r="L1623"/>
          <cell r="M1623"/>
          <cell r="N1623"/>
          <cell r="O1623"/>
          <cell r="P1623"/>
          <cell r="Q1623"/>
        </row>
        <row r="1698">
          <cell r="C1698" t="str">
            <v>Suministro e instalación de codo 90°x2"</v>
          </cell>
          <cell r="D1698"/>
          <cell r="E1698"/>
          <cell r="F1698"/>
          <cell r="G1698"/>
          <cell r="H1698"/>
          <cell r="I1698"/>
          <cell r="J1698"/>
          <cell r="K1698"/>
          <cell r="L1698"/>
          <cell r="M1698"/>
          <cell r="N1698"/>
          <cell r="O1698"/>
          <cell r="P1698"/>
          <cell r="Q1698"/>
        </row>
        <row r="1774">
          <cell r="C1774" t="str">
            <v>Suministro e instalación de Tee 2"</v>
          </cell>
          <cell r="D1774"/>
          <cell r="E1774"/>
          <cell r="F1774"/>
          <cell r="G1774"/>
          <cell r="H1774"/>
          <cell r="I1774"/>
          <cell r="J1774"/>
          <cell r="K1774"/>
          <cell r="L1774"/>
          <cell r="M1774"/>
          <cell r="N1774"/>
          <cell r="O1774"/>
          <cell r="P1774"/>
          <cell r="Q1774"/>
          <cell r="R1774" t="str">
            <v>Un</v>
          </cell>
        </row>
      </sheetData>
      <sheetData sheetId="8">
        <row r="15">
          <cell r="C15" t="str">
            <v>Suministro e instalación de celda de baja tensión 2,2 x 2,2 x 0,8 m</v>
          </cell>
          <cell r="D15"/>
          <cell r="E15"/>
          <cell r="F15"/>
          <cell r="G15"/>
          <cell r="H15"/>
          <cell r="I15"/>
          <cell r="J15"/>
          <cell r="K15"/>
          <cell r="L15"/>
          <cell r="M15"/>
          <cell r="N15"/>
          <cell r="O15"/>
          <cell r="P15"/>
          <cell r="Q15"/>
          <cell r="R15" t="str">
            <v>ml</v>
          </cell>
        </row>
        <row r="102">
          <cell r="C102" t="str">
            <v>Suministro e instalación de celda de tablero de control; 0,8 x 2,2 x 0,8 m, incluye sistema de control programable de acuerdo a diagrama unifilar (plano AX 03-05).</v>
          </cell>
          <cell r="D102"/>
          <cell r="E102"/>
          <cell r="F102"/>
          <cell r="G102"/>
          <cell r="H102"/>
          <cell r="I102"/>
          <cell r="J102"/>
          <cell r="K102"/>
          <cell r="L102"/>
          <cell r="M102"/>
          <cell r="N102"/>
          <cell r="O102"/>
          <cell r="P102"/>
          <cell r="Q102"/>
          <cell r="R102" t="str">
            <v>ml</v>
          </cell>
        </row>
        <row r="203">
          <cell r="C203" t="str">
            <v>Suministro e instalación de celda de media tensión 0,7 x 2,2 x 1,3 m, incluye relé de protección y medida de 24 A, 13,2 kV / 220 V.</v>
          </cell>
          <cell r="D203"/>
          <cell r="E203"/>
          <cell r="F203"/>
          <cell r="G203"/>
          <cell r="H203"/>
          <cell r="I203"/>
          <cell r="J203"/>
          <cell r="K203"/>
          <cell r="L203"/>
          <cell r="M203"/>
          <cell r="N203"/>
          <cell r="O203"/>
          <cell r="P203"/>
          <cell r="Q203"/>
          <cell r="R203" t="str">
            <v>ml</v>
          </cell>
        </row>
        <row r="271">
          <cell r="C271" t="str">
            <v>Suministro e instalación de equipo de medida en media tensión</v>
          </cell>
          <cell r="D271"/>
          <cell r="E271"/>
          <cell r="F271"/>
          <cell r="G271"/>
          <cell r="H271"/>
          <cell r="I271"/>
          <cell r="J271"/>
          <cell r="K271"/>
          <cell r="L271"/>
          <cell r="M271"/>
          <cell r="N271"/>
          <cell r="O271"/>
          <cell r="P271"/>
          <cell r="Q271"/>
        </row>
      </sheetData>
      <sheetData sheetId="9">
        <row r="15">
          <cell r="C15" t="str">
            <v>ROCERÍA Y LIMPIEZA DE BOSQUE FRANJA 15 M</v>
          </cell>
          <cell r="D15"/>
          <cell r="E15"/>
          <cell r="F15"/>
          <cell r="G15"/>
          <cell r="H15"/>
          <cell r="I15"/>
          <cell r="J15"/>
          <cell r="K15"/>
          <cell r="L15"/>
          <cell r="M15"/>
          <cell r="N15"/>
          <cell r="O15"/>
          <cell r="P15"/>
          <cell r="Q15"/>
          <cell r="R15" t="str">
            <v>Km</v>
          </cell>
        </row>
        <row r="82">
          <cell r="C82" t="str">
            <v>LIMPIEZA BOSQUE, DESCAPOTE Y NIVELACIÓN</v>
          </cell>
          <cell r="D82"/>
          <cell r="E82"/>
          <cell r="F82"/>
          <cell r="G82"/>
          <cell r="H82"/>
          <cell r="I82"/>
          <cell r="J82"/>
          <cell r="K82"/>
          <cell r="L82"/>
          <cell r="M82"/>
          <cell r="N82"/>
          <cell r="O82"/>
          <cell r="P82"/>
          <cell r="Q82"/>
          <cell r="R82" t="str">
            <v>m2</v>
          </cell>
        </row>
        <row r="148">
          <cell r="C148" t="str">
            <v>CAMPAMENTO 18 M2</v>
          </cell>
          <cell r="D148"/>
          <cell r="E148"/>
          <cell r="F148"/>
          <cell r="G148"/>
          <cell r="H148"/>
          <cell r="I148"/>
          <cell r="J148"/>
          <cell r="K148"/>
          <cell r="L148"/>
          <cell r="M148"/>
          <cell r="N148"/>
          <cell r="O148"/>
          <cell r="P148"/>
          <cell r="Q148"/>
          <cell r="R148" t="str">
            <v>Un</v>
          </cell>
        </row>
        <row r="221">
          <cell r="C221" t="str">
            <v>CERCA EN TELA VERDE H = 2,10 M</v>
          </cell>
          <cell r="D221"/>
          <cell r="E221"/>
          <cell r="F221"/>
          <cell r="G221"/>
          <cell r="H221"/>
          <cell r="I221"/>
          <cell r="J221"/>
          <cell r="K221"/>
          <cell r="L221"/>
          <cell r="M221"/>
          <cell r="N221"/>
          <cell r="O221"/>
          <cell r="P221"/>
          <cell r="Q221"/>
          <cell r="R221" t="str">
            <v>ml</v>
          </cell>
        </row>
        <row r="292">
          <cell r="C292" t="str">
            <v>LETRINA DE 2.0x1.0</v>
          </cell>
          <cell r="D292"/>
          <cell r="E292"/>
          <cell r="F292"/>
          <cell r="G292"/>
          <cell r="H292"/>
          <cell r="I292"/>
          <cell r="J292"/>
          <cell r="K292"/>
          <cell r="L292"/>
          <cell r="M292"/>
          <cell r="N292"/>
          <cell r="O292"/>
          <cell r="P292"/>
          <cell r="Q292"/>
          <cell r="R292" t="str">
            <v>Un</v>
          </cell>
        </row>
        <row r="366">
          <cell r="C366" t="str">
            <v>LOCALIZACIÓN Y REPLANTEO DE CIMIENTOS CON ELEMENTOS DE PRECISIÓN</v>
          </cell>
          <cell r="D366"/>
          <cell r="E366"/>
          <cell r="F366"/>
          <cell r="G366"/>
          <cell r="H366"/>
          <cell r="I366"/>
          <cell r="J366"/>
          <cell r="K366"/>
          <cell r="L366"/>
          <cell r="M366"/>
          <cell r="N366"/>
          <cell r="O366"/>
          <cell r="P366"/>
          <cell r="Q366"/>
          <cell r="R366" t="str">
            <v>m2</v>
          </cell>
        </row>
        <row r="439">
          <cell r="C439" t="str">
            <v>RETIRO DE SOBRANTES A UNA DISTANCIA DE 5 KM (INCLUYE CARGUE)</v>
          </cell>
          <cell r="D439"/>
          <cell r="E439"/>
          <cell r="F439"/>
          <cell r="G439"/>
          <cell r="H439"/>
          <cell r="I439"/>
          <cell r="J439"/>
          <cell r="K439"/>
          <cell r="L439"/>
          <cell r="M439"/>
          <cell r="N439"/>
          <cell r="O439"/>
          <cell r="P439"/>
          <cell r="Q439"/>
          <cell r="R439" t="str">
            <v>M3</v>
          </cell>
        </row>
        <row r="577">
          <cell r="C577" t="str">
            <v>EXCAVACIÓN EN MATERIAL COMÚN SECO DE 2 - 4 m MANUAL</v>
          </cell>
          <cell r="D577"/>
          <cell r="E577"/>
          <cell r="F577"/>
          <cell r="G577"/>
          <cell r="H577"/>
          <cell r="I577"/>
          <cell r="J577"/>
          <cell r="K577"/>
          <cell r="L577"/>
          <cell r="M577"/>
          <cell r="N577"/>
          <cell r="O577"/>
          <cell r="P577"/>
          <cell r="Q577"/>
          <cell r="R577" t="str">
            <v>m3</v>
          </cell>
        </row>
        <row r="644">
          <cell r="C644" t="str">
            <v>RELLENO EN RECEBO COMÚN COMPACTADO MECÁNICAMENTE</v>
          </cell>
          <cell r="D644"/>
          <cell r="E644"/>
          <cell r="F644"/>
          <cell r="G644"/>
          <cell r="H644"/>
          <cell r="I644"/>
          <cell r="J644"/>
          <cell r="K644"/>
          <cell r="L644"/>
          <cell r="M644"/>
          <cell r="N644"/>
          <cell r="O644"/>
          <cell r="P644"/>
          <cell r="Q644"/>
          <cell r="R644" t="str">
            <v>m3</v>
          </cell>
        </row>
        <row r="711">
          <cell r="C711" t="str">
            <v>RELLENO EN GRAVA</v>
          </cell>
          <cell r="D711"/>
          <cell r="E711"/>
          <cell r="F711"/>
          <cell r="G711"/>
          <cell r="H711"/>
          <cell r="I711"/>
          <cell r="J711"/>
          <cell r="K711"/>
          <cell r="L711"/>
          <cell r="M711"/>
          <cell r="N711"/>
          <cell r="O711"/>
          <cell r="P711"/>
          <cell r="Q711"/>
          <cell r="R711" t="str">
            <v>m3</v>
          </cell>
        </row>
        <row r="777">
          <cell r="C777" t="str">
            <v>CONCRETO CICLOPEO</v>
          </cell>
          <cell r="D777"/>
          <cell r="E777"/>
          <cell r="F777"/>
          <cell r="G777"/>
          <cell r="H777"/>
          <cell r="I777"/>
          <cell r="J777"/>
          <cell r="K777"/>
          <cell r="L777"/>
          <cell r="M777"/>
          <cell r="N777"/>
          <cell r="O777"/>
          <cell r="P777"/>
          <cell r="Q777"/>
          <cell r="R777" t="str">
            <v>m3</v>
          </cell>
        </row>
        <row r="845">
          <cell r="C845" t="str">
            <v>ZAPATAS EN CONCRETO 3000 PSI</v>
          </cell>
          <cell r="D845"/>
          <cell r="E845"/>
          <cell r="F845"/>
          <cell r="G845"/>
          <cell r="H845"/>
          <cell r="I845"/>
          <cell r="J845"/>
          <cell r="K845"/>
          <cell r="L845"/>
          <cell r="M845"/>
          <cell r="N845"/>
          <cell r="O845"/>
          <cell r="P845"/>
          <cell r="Q845"/>
          <cell r="R845" t="str">
            <v>m3</v>
          </cell>
        </row>
        <row r="914">
          <cell r="C914" t="str">
            <v>VIGAS DE FUNDACIÓN ENLACE ZAPATAS CONCRETO 3000 PSI</v>
          </cell>
          <cell r="D914"/>
          <cell r="E914"/>
          <cell r="F914"/>
          <cell r="G914"/>
          <cell r="H914"/>
          <cell r="I914"/>
          <cell r="J914"/>
          <cell r="K914"/>
          <cell r="L914"/>
          <cell r="M914"/>
          <cell r="N914"/>
          <cell r="O914"/>
          <cell r="P914"/>
          <cell r="Q914"/>
          <cell r="R914" t="str">
            <v>m3</v>
          </cell>
        </row>
        <row r="983">
          <cell r="C983" t="str">
            <v>COLUMNA EN CONCRETO 3000 PSI</v>
          </cell>
          <cell r="D983"/>
          <cell r="E983"/>
          <cell r="F983"/>
          <cell r="G983"/>
          <cell r="H983"/>
          <cell r="I983"/>
          <cell r="J983"/>
          <cell r="K983"/>
          <cell r="L983"/>
          <cell r="M983"/>
          <cell r="N983"/>
          <cell r="O983"/>
          <cell r="P983"/>
          <cell r="Q983"/>
          <cell r="R983" t="str">
            <v>m3</v>
          </cell>
        </row>
        <row r="1053">
          <cell r="C1053" t="str">
            <v>VIGAS EN CONCRETO 3000 PSI</v>
          </cell>
          <cell r="D1053"/>
          <cell r="E1053"/>
          <cell r="F1053"/>
          <cell r="G1053"/>
          <cell r="H1053"/>
          <cell r="I1053"/>
          <cell r="J1053"/>
          <cell r="K1053"/>
          <cell r="L1053"/>
          <cell r="M1053"/>
          <cell r="N1053"/>
          <cell r="O1053"/>
          <cell r="P1053"/>
          <cell r="Q1053"/>
          <cell r="R1053" t="str">
            <v>m3</v>
          </cell>
        </row>
        <row r="1124">
          <cell r="C1124" t="str">
            <v>CONCRETO DIQUE DE CONTENCIÓN Y FOSO DE VERTIMIENTO DE ACEITE</v>
          </cell>
          <cell r="D1124"/>
          <cell r="E1124"/>
          <cell r="F1124"/>
          <cell r="G1124"/>
          <cell r="H1124"/>
          <cell r="I1124"/>
          <cell r="J1124"/>
          <cell r="K1124"/>
          <cell r="L1124"/>
          <cell r="M1124"/>
          <cell r="N1124"/>
          <cell r="O1124"/>
          <cell r="P1124"/>
          <cell r="Q1124"/>
          <cell r="R1124" t="str">
            <v>m3</v>
          </cell>
        </row>
        <row r="1195">
          <cell r="C1195" t="str">
            <v>CÁMARAS DE INSPECCIÓN TRAMPAS DE GRASAS - INCLUYE ACERO DE REFUERZO</v>
          </cell>
          <cell r="D1195"/>
          <cell r="E1195"/>
          <cell r="F1195"/>
          <cell r="G1195"/>
          <cell r="H1195"/>
          <cell r="I1195"/>
          <cell r="J1195"/>
          <cell r="K1195"/>
          <cell r="L1195"/>
          <cell r="M1195"/>
          <cell r="N1195"/>
          <cell r="O1195"/>
          <cell r="P1195"/>
          <cell r="Q1195"/>
          <cell r="R1195" t="str">
            <v>Un</v>
          </cell>
        </row>
        <row r="1263">
          <cell r="C1263" t="str">
            <v>SUMINISTRO E INSTALACIÓN ACERO FIGURADO 60000 PSI</v>
          </cell>
          <cell r="D1263"/>
          <cell r="E1263"/>
          <cell r="F1263"/>
          <cell r="G1263"/>
          <cell r="H1263"/>
          <cell r="I1263"/>
          <cell r="J1263"/>
          <cell r="K1263"/>
          <cell r="L1263"/>
          <cell r="M1263"/>
          <cell r="N1263"/>
          <cell r="O1263"/>
          <cell r="P1263"/>
          <cell r="Q1263"/>
          <cell r="R1263" t="str">
            <v>kg</v>
          </cell>
        </row>
        <row r="1329">
          <cell r="C1329" t="str">
            <v>FABRICACION Y MONTAJE DE ESTRUCTURA METALICA</v>
          </cell>
          <cell r="D1329"/>
          <cell r="E1329"/>
          <cell r="F1329"/>
          <cell r="G1329"/>
          <cell r="H1329"/>
          <cell r="I1329"/>
          <cell r="J1329"/>
          <cell r="K1329"/>
          <cell r="L1329"/>
          <cell r="M1329"/>
          <cell r="N1329"/>
          <cell r="O1329"/>
          <cell r="P1329"/>
          <cell r="Q1329"/>
          <cell r="R1329" t="str">
            <v>kg</v>
          </cell>
        </row>
        <row r="1403">
          <cell r="C1403" t="str">
            <v>MONTAJE Y PINTURA DE ESTRUCTURA METALICA</v>
          </cell>
          <cell r="D1403"/>
          <cell r="E1403"/>
          <cell r="F1403"/>
          <cell r="G1403"/>
          <cell r="H1403"/>
          <cell r="I1403"/>
          <cell r="J1403"/>
          <cell r="K1403"/>
          <cell r="L1403"/>
          <cell r="M1403"/>
          <cell r="N1403"/>
          <cell r="O1403"/>
          <cell r="P1403"/>
          <cell r="Q1403"/>
          <cell r="R1403" t="str">
            <v>kg</v>
          </cell>
        </row>
        <row r="1476">
          <cell r="C1476" t="str">
            <v>MALLA ESLABONADA C.12 MARCO EN ÁNGULO Y TUBO PERIMETRAL AGUAS NEGRAS  2" e = 2.7 mm</v>
          </cell>
          <cell r="D1476"/>
          <cell r="E1476"/>
          <cell r="F1476"/>
          <cell r="G1476"/>
          <cell r="H1476"/>
          <cell r="I1476"/>
          <cell r="J1476"/>
          <cell r="K1476"/>
          <cell r="L1476"/>
          <cell r="M1476"/>
          <cell r="N1476"/>
          <cell r="O1476"/>
          <cell r="P1476"/>
          <cell r="Q1476"/>
          <cell r="R1476" t="str">
            <v>m2</v>
          </cell>
        </row>
        <row r="1550">
          <cell r="C1550" t="str">
            <v>PUERTA MALLA ESLABONADA C.12 MARCO EN ÁNGULO Y TUBO PERIMETRAL AGUAS NEGRAS  2" e = 2.7 mm</v>
          </cell>
          <cell r="D1550"/>
          <cell r="E1550"/>
          <cell r="F1550"/>
          <cell r="G1550"/>
          <cell r="H1550"/>
          <cell r="I1550"/>
          <cell r="J1550"/>
          <cell r="K1550"/>
          <cell r="L1550"/>
          <cell r="M1550"/>
          <cell r="N1550"/>
          <cell r="O1550"/>
          <cell r="P1550"/>
          <cell r="Q1550"/>
          <cell r="R1550" t="str">
            <v>m2</v>
          </cell>
        </row>
        <row r="1624">
          <cell r="C1624" t="str">
            <v>LADRILLO DE PERFORACIÓN VERTICAL A LA VISTA 9X12X29 INCLUYE DÓVELAS</v>
          </cell>
          <cell r="D1624"/>
          <cell r="E1624"/>
          <cell r="F1624"/>
          <cell r="G1624"/>
          <cell r="H1624"/>
          <cell r="I1624"/>
          <cell r="J1624"/>
          <cell r="K1624"/>
          <cell r="L1624"/>
          <cell r="M1624"/>
          <cell r="N1624"/>
          <cell r="O1624"/>
          <cell r="P1624"/>
          <cell r="Q1624"/>
          <cell r="R1624" t="str">
            <v>m2</v>
          </cell>
        </row>
        <row r="1698">
          <cell r="C1698" t="str">
            <v>MURO EN BLOQUE No.5</v>
          </cell>
          <cell r="D1698"/>
          <cell r="E1698"/>
          <cell r="F1698"/>
          <cell r="G1698"/>
          <cell r="H1698"/>
          <cell r="I1698"/>
          <cell r="J1698"/>
          <cell r="K1698"/>
          <cell r="L1698"/>
          <cell r="M1698"/>
          <cell r="N1698"/>
          <cell r="O1698"/>
          <cell r="P1698"/>
          <cell r="Q1698"/>
          <cell r="R1698" t="str">
            <v>m2</v>
          </cell>
        </row>
        <row r="1772">
          <cell r="C1772" t="str">
            <v>PAÑETE IMPERMEABILIZADO MUROS 1:3, E=1.5 CM</v>
          </cell>
          <cell r="D1772"/>
          <cell r="E1772"/>
          <cell r="F1772"/>
          <cell r="G1772"/>
          <cell r="H1772"/>
          <cell r="I1772"/>
          <cell r="J1772"/>
          <cell r="K1772"/>
          <cell r="L1772"/>
          <cell r="M1772"/>
          <cell r="N1772"/>
          <cell r="O1772"/>
          <cell r="P1772"/>
          <cell r="Q1772"/>
          <cell r="R1772" t="str">
            <v>m2</v>
          </cell>
        </row>
        <row r="1846">
          <cell r="C1846" t="str">
            <v>PAÑETE PROTECCION AL FUEGO CON SIKACRETE 213F PARA MURO CORTA FUEGOS E=20mm</v>
          </cell>
          <cell r="D1846"/>
          <cell r="E1846"/>
          <cell r="F1846"/>
          <cell r="G1846"/>
          <cell r="H1846"/>
          <cell r="I1846"/>
          <cell r="J1846"/>
          <cell r="K1846"/>
          <cell r="L1846"/>
          <cell r="M1846"/>
          <cell r="N1846"/>
          <cell r="O1846"/>
          <cell r="P1846"/>
          <cell r="Q1846"/>
          <cell r="R1846" t="str">
            <v>m2</v>
          </cell>
        </row>
        <row r="1920">
          <cell r="C1920" t="str">
            <v>TEJA FIBROCEMENTO No. 10</v>
          </cell>
          <cell r="D1920"/>
          <cell r="E1920"/>
          <cell r="F1920"/>
          <cell r="G1920"/>
          <cell r="H1920"/>
          <cell r="I1920"/>
          <cell r="J1920"/>
          <cell r="K1920"/>
          <cell r="L1920"/>
          <cell r="M1920"/>
          <cell r="N1920"/>
          <cell r="O1920"/>
          <cell r="P1920"/>
          <cell r="Q1920"/>
          <cell r="R1920" t="str">
            <v>m2</v>
          </cell>
        </row>
        <row r="1994">
          <cell r="C1994" t="str">
            <v>REJILLA PISO 0.4 M</v>
          </cell>
          <cell r="D1994"/>
          <cell r="E1994"/>
          <cell r="F1994"/>
          <cell r="G1994"/>
          <cell r="H1994"/>
          <cell r="I1994"/>
          <cell r="J1994"/>
          <cell r="K1994"/>
          <cell r="L1994"/>
          <cell r="M1994"/>
          <cell r="N1994"/>
          <cell r="O1994"/>
          <cell r="P1994"/>
          <cell r="Q1994"/>
          <cell r="R1994" t="str">
            <v>m2</v>
          </cell>
        </row>
        <row r="2068">
          <cell r="C2068" t="str">
            <v>REJILLA PISO 0.5 M</v>
          </cell>
          <cell r="D2068"/>
          <cell r="E2068"/>
          <cell r="F2068"/>
          <cell r="G2068"/>
          <cell r="H2068"/>
          <cell r="I2068"/>
          <cell r="J2068"/>
          <cell r="K2068"/>
          <cell r="L2068"/>
          <cell r="M2068"/>
          <cell r="N2068"/>
          <cell r="O2068"/>
          <cell r="P2068"/>
          <cell r="Q2068"/>
          <cell r="R2068" t="str">
            <v>m2</v>
          </cell>
        </row>
        <row r="2142">
          <cell r="C2142" t="str">
            <v>TUBERIA NOVAFORT DE 4"</v>
          </cell>
          <cell r="D2142"/>
          <cell r="E2142"/>
          <cell r="F2142"/>
          <cell r="G2142"/>
          <cell r="H2142"/>
          <cell r="I2142"/>
          <cell r="J2142"/>
          <cell r="K2142"/>
          <cell r="L2142"/>
          <cell r="M2142"/>
          <cell r="N2142"/>
          <cell r="O2142"/>
          <cell r="P2142"/>
          <cell r="Q2142"/>
          <cell r="R2142" t="str">
            <v>ml</v>
          </cell>
        </row>
        <row r="2435">
          <cell r="C2435" t="str">
            <v>TUBERIA REDONDA EN ACERO AL CARBON CON COSTURA DIAMETRO 2" NORMA ASTM A36, GRADO B</v>
          </cell>
          <cell r="D2435"/>
          <cell r="E2435"/>
          <cell r="F2435"/>
          <cell r="G2435"/>
          <cell r="H2435"/>
          <cell r="I2435"/>
          <cell r="J2435"/>
          <cell r="K2435"/>
          <cell r="L2435"/>
          <cell r="M2435"/>
          <cell r="N2435"/>
          <cell r="O2435"/>
          <cell r="P2435"/>
          <cell r="Q2435"/>
          <cell r="R2435" t="str">
            <v>ml</v>
          </cell>
        </row>
        <row r="2509">
          <cell r="C2509" t="str">
            <v>TANQUE VERTICAL EN ACERO AL CARBON PARA ALMACENAMIENTO DE COMBUSTIBLE CON CAPACIDAD DE 37850 L</v>
          </cell>
          <cell r="D2509"/>
          <cell r="E2509"/>
          <cell r="F2509"/>
          <cell r="G2509"/>
          <cell r="H2509"/>
          <cell r="I2509"/>
          <cell r="J2509"/>
          <cell r="K2509"/>
          <cell r="L2509"/>
          <cell r="M2509"/>
          <cell r="N2509"/>
          <cell r="O2509"/>
          <cell r="P2509"/>
          <cell r="Q2509"/>
          <cell r="R2509" t="str">
            <v>UN</v>
          </cell>
        </row>
        <row r="2585">
          <cell r="C2585" t="str">
            <v xml:space="preserve"> TANQUE CILINDRICO DE COMBUSTIBLE CON CAPACIDAD DE 1.83 M3</v>
          </cell>
          <cell r="D2585"/>
          <cell r="E2585"/>
          <cell r="F2585"/>
          <cell r="G2585"/>
          <cell r="H2585"/>
          <cell r="I2585"/>
          <cell r="J2585"/>
          <cell r="K2585"/>
          <cell r="L2585"/>
          <cell r="M2585"/>
          <cell r="N2585"/>
          <cell r="O2585"/>
          <cell r="P2585"/>
          <cell r="Q2585"/>
          <cell r="R2585" t="str">
            <v>UN</v>
          </cell>
        </row>
        <row r="2661">
          <cell r="C2661" t="str">
            <v>SUMINISTRO E INSTALACION DE PUERTA METALICA CORTAFUEGOS GALVANIZADA - CALIBRE 20 - RESISTENCIA AL FUEGO 90 MINUTOS (INLCUYE MARCO CALIBRE 16)</v>
          </cell>
          <cell r="D2661"/>
          <cell r="E2661"/>
          <cell r="F2661"/>
          <cell r="G2661"/>
          <cell r="H2661"/>
          <cell r="I2661"/>
          <cell r="J2661"/>
          <cell r="K2661"/>
          <cell r="L2661"/>
          <cell r="M2661"/>
          <cell r="N2661"/>
          <cell r="O2661"/>
          <cell r="P2661"/>
          <cell r="Q2661"/>
          <cell r="R2661" t="str">
            <v>UN</v>
          </cell>
        </row>
        <row r="2735">
          <cell r="C2735" t="str">
            <v>TRANSPORTE DE MATERIALES EN TRACTOMULA DESDE CALI HASTA BUENAVENTURA (INCLUYE CARGUE Y DESCARGUE)</v>
          </cell>
          <cell r="D2735"/>
          <cell r="E2735"/>
          <cell r="F2735"/>
          <cell r="G2735"/>
          <cell r="H2735"/>
          <cell r="I2735"/>
          <cell r="J2735"/>
          <cell r="K2735"/>
          <cell r="L2735"/>
          <cell r="M2735"/>
          <cell r="N2735"/>
          <cell r="O2735"/>
          <cell r="P2735"/>
          <cell r="Q2735"/>
          <cell r="R2735" t="str">
            <v>VIAJE</v>
          </cell>
        </row>
        <row r="2807">
          <cell r="C2807" t="str">
            <v>TRANSPORTE DE MATERIALES EN BARCO DESDE BUENAVENTURA HASTA NUQUI (INCLUYE CARGUE Y DESCARGUE)</v>
          </cell>
          <cell r="D2807"/>
          <cell r="E2807"/>
          <cell r="F2807"/>
          <cell r="G2807"/>
          <cell r="H2807"/>
          <cell r="I2807"/>
          <cell r="J2807"/>
          <cell r="K2807"/>
          <cell r="L2807"/>
          <cell r="M2807"/>
          <cell r="N2807"/>
          <cell r="O2807"/>
          <cell r="P2807"/>
          <cell r="Q2807"/>
          <cell r="R2807" t="str">
            <v>VIAJE</v>
          </cell>
        </row>
        <row r="2879">
          <cell r="C2879" t="str">
            <v>TRANSPORTE DE MATERIALES Y COMBUSTIBLE DESDE NUQUI HASTA LA ZONA DEL PROYECTO (INCLUYE CARGUE Y DESCARGUE)</v>
          </cell>
          <cell r="D2879"/>
          <cell r="E2879"/>
          <cell r="F2879"/>
          <cell r="G2879"/>
          <cell r="H2879"/>
          <cell r="I2879"/>
          <cell r="J2879"/>
          <cell r="K2879"/>
          <cell r="L2879"/>
          <cell r="M2879"/>
          <cell r="N2879"/>
          <cell r="O2879"/>
          <cell r="P2879"/>
          <cell r="Q2879"/>
          <cell r="R2879" t="str">
            <v>VIAJE</v>
          </cell>
        </row>
      </sheetData>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71530-2DE5-4019-B5B4-B9F9C813BC64}">
  <sheetPr codeName="Hoja1">
    <pageSetUpPr fitToPage="1"/>
  </sheetPr>
  <dimension ref="B2:L26"/>
  <sheetViews>
    <sheetView zoomScale="115" zoomScaleNormal="115" workbookViewId="0">
      <selection activeCell="C14" sqref="C14:G14"/>
    </sheetView>
  </sheetViews>
  <sheetFormatPr baseColWidth="10" defaultColWidth="11.453125" defaultRowHeight="14.5" x14ac:dyDescent="0.35"/>
  <cols>
    <col min="1" max="1" width="11.453125" style="1"/>
    <col min="2" max="2" width="26.08984375" style="1" customWidth="1"/>
    <col min="3" max="3" width="74.6328125" style="1" customWidth="1"/>
    <col min="4" max="4" width="14.453125" style="1" customWidth="1"/>
    <col min="5" max="5" width="19.453125" style="1" bestFit="1" customWidth="1"/>
    <col min="6" max="6" width="5.453125" style="1" customWidth="1"/>
    <col min="7" max="7" width="22" style="224" hidden="1" customWidth="1"/>
    <col min="8" max="8" width="21.08984375" style="1" hidden="1" customWidth="1"/>
    <col min="9" max="11" width="0" style="1" hidden="1" customWidth="1"/>
    <col min="12" max="12" width="15.54296875" style="224" hidden="1" customWidth="1"/>
    <col min="13" max="16384" width="11.453125" style="1"/>
  </cols>
  <sheetData>
    <row r="2" spans="2:12" ht="21.75" customHeight="1" x14ac:dyDescent="0.35">
      <c r="B2" s="490"/>
      <c r="C2" s="491" t="s">
        <v>0</v>
      </c>
      <c r="D2" s="493" t="s">
        <v>1</v>
      </c>
      <c r="E2" s="494">
        <v>9118</v>
      </c>
    </row>
    <row r="3" spans="2:12" ht="21.75" customHeight="1" x14ac:dyDescent="0.35">
      <c r="B3" s="490"/>
      <c r="C3" s="492"/>
      <c r="D3" s="493"/>
      <c r="E3" s="495"/>
    </row>
    <row r="4" spans="2:12" ht="21.75" customHeight="1" x14ac:dyDescent="0.35">
      <c r="B4" s="490"/>
      <c r="C4" s="492"/>
      <c r="D4" s="493" t="s">
        <v>2</v>
      </c>
      <c r="E4" s="496">
        <v>12</v>
      </c>
    </row>
    <row r="5" spans="2:12" ht="21.75" customHeight="1" x14ac:dyDescent="0.35">
      <c r="B5" s="490"/>
      <c r="C5" s="491" t="s">
        <v>3</v>
      </c>
      <c r="D5" s="493"/>
      <c r="E5" s="497"/>
    </row>
    <row r="6" spans="2:12" ht="21.75" customHeight="1" x14ac:dyDescent="0.35">
      <c r="B6" s="490"/>
      <c r="C6" s="492"/>
      <c r="D6" s="493" t="s">
        <v>4</v>
      </c>
      <c r="E6" s="498">
        <f ca="1">+NOW()</f>
        <v>45303.836341435184</v>
      </c>
    </row>
    <row r="7" spans="2:12" ht="21.75" customHeight="1" x14ac:dyDescent="0.35">
      <c r="B7" s="490"/>
      <c r="C7" s="492"/>
      <c r="D7" s="493"/>
      <c r="E7" s="499"/>
    </row>
    <row r="9" spans="2:12" ht="15" thickBot="1" x14ac:dyDescent="0.4"/>
    <row r="10" spans="2:12" ht="15.5" x14ac:dyDescent="0.35">
      <c r="B10" s="14" t="s">
        <v>5</v>
      </c>
      <c r="C10" s="504" t="s">
        <v>6</v>
      </c>
      <c r="D10" s="504"/>
      <c r="E10" s="13" t="s">
        <v>7</v>
      </c>
    </row>
    <row r="11" spans="2:12" ht="15.5" x14ac:dyDescent="0.35">
      <c r="B11" s="9" t="str">
        <f>+PRESUPUESTO!C12</f>
        <v>A</v>
      </c>
      <c r="C11" s="505" t="str">
        <f>+PRESUPUESTO!D12</f>
        <v>SUBESTRUCTURA</v>
      </c>
      <c r="D11" s="505"/>
      <c r="E11" s="8">
        <f>+PRESUPUESTO!H12</f>
        <v>453292691</v>
      </c>
      <c r="G11" s="224">
        <v>428328180</v>
      </c>
      <c r="H11" s="206">
        <f t="shared" ref="H11:H24" si="0">E11-G11</f>
        <v>24964511</v>
      </c>
      <c r="K11" s="1" t="s">
        <v>8</v>
      </c>
      <c r="L11" s="224">
        <v>32974840</v>
      </c>
    </row>
    <row r="12" spans="2:12" ht="15.5" x14ac:dyDescent="0.35">
      <c r="B12" s="12" t="str">
        <f>+PRESUPUESTO!C35</f>
        <v>B</v>
      </c>
      <c r="C12" s="506" t="str">
        <f>+PRESUPUESTO!D35</f>
        <v>ESTRUCTURA</v>
      </c>
      <c r="D12" s="507"/>
      <c r="E12" s="8">
        <f>+PRESUPUESTO!H35</f>
        <v>2193295260</v>
      </c>
      <c r="G12" s="224">
        <v>2086081548</v>
      </c>
      <c r="H12" s="206">
        <f t="shared" si="0"/>
        <v>107213712</v>
      </c>
      <c r="K12" s="1" t="s">
        <v>9</v>
      </c>
      <c r="L12" s="224">
        <f>H12-L11</f>
        <v>74238872</v>
      </c>
    </row>
    <row r="13" spans="2:12" ht="15.5" x14ac:dyDescent="0.35">
      <c r="B13" s="9" t="str">
        <f>+PRESUPUESTO!C65</f>
        <v>C</v>
      </c>
      <c r="C13" s="508" t="str">
        <f>+PRESUPUESTO!D65</f>
        <v>CONSTRUCCION INTERIOR</v>
      </c>
      <c r="D13" s="509"/>
      <c r="E13" s="8">
        <f>+PRESUPUESTO!H65</f>
        <v>1842340572</v>
      </c>
      <c r="G13" s="224">
        <v>1842340572</v>
      </c>
      <c r="H13" s="206">
        <f t="shared" si="0"/>
        <v>0</v>
      </c>
    </row>
    <row r="14" spans="2:12" ht="15.5" x14ac:dyDescent="0.35">
      <c r="B14" s="11" t="str">
        <f>+PRESUPUESTO!C125</f>
        <v>D</v>
      </c>
      <c r="C14" s="512" t="str">
        <f>+PRESUPUESTO!D125</f>
        <v>INSTALACIONES INTERIORES</v>
      </c>
      <c r="D14" s="513"/>
      <c r="E14" s="10">
        <f>+PRESUPUESTO!H125</f>
        <v>2381106809</v>
      </c>
      <c r="G14" s="224">
        <v>2364665823</v>
      </c>
      <c r="H14" s="206">
        <f t="shared" si="0"/>
        <v>16440986</v>
      </c>
      <c r="K14" s="1" t="s">
        <v>10</v>
      </c>
      <c r="L14" s="224">
        <v>16440986</v>
      </c>
    </row>
    <row r="15" spans="2:12" ht="15.5" x14ac:dyDescent="0.35">
      <c r="B15" s="9" t="str">
        <f>+PRESUPUESTO!C580</f>
        <v>G</v>
      </c>
      <c r="C15" s="505" t="str">
        <f>+PRESUPUESTO!D580</f>
        <v>URBANISMO</v>
      </c>
      <c r="D15" s="505"/>
      <c r="E15" s="8">
        <f>+PRESUPUESTO!H580</f>
        <v>274837344</v>
      </c>
      <c r="G15" s="224">
        <v>274837344</v>
      </c>
      <c r="H15" s="206">
        <f t="shared" si="0"/>
        <v>0</v>
      </c>
    </row>
    <row r="16" spans="2:12" ht="16" thickBot="1" x14ac:dyDescent="0.4">
      <c r="B16" s="7" t="str">
        <f>+PRESUPUESTO!C585</f>
        <v xml:space="preserve">M </v>
      </c>
      <c r="C16" s="514" t="str">
        <f>+PRESUPUESTO!D585</f>
        <v>MOBILIARIO</v>
      </c>
      <c r="D16" s="515"/>
      <c r="E16" s="6">
        <f>+PRESUPUESTO!H585</f>
        <v>9231425</v>
      </c>
      <c r="G16" s="224">
        <v>9231425</v>
      </c>
      <c r="H16" s="206">
        <f t="shared" si="0"/>
        <v>0</v>
      </c>
    </row>
    <row r="17" spans="2:8" ht="16" thickBot="1" x14ac:dyDescent="0.4">
      <c r="B17" s="2"/>
      <c r="C17" s="2"/>
      <c r="D17" s="2"/>
      <c r="E17" s="5"/>
      <c r="H17" s="206">
        <f t="shared" si="0"/>
        <v>0</v>
      </c>
    </row>
    <row r="18" spans="2:8" ht="15.5" x14ac:dyDescent="0.35">
      <c r="B18" s="207"/>
      <c r="C18" s="510" t="s">
        <v>11</v>
      </c>
      <c r="D18" s="511"/>
      <c r="E18" s="118">
        <f>SUM(E11:E16)</f>
        <v>7154104101</v>
      </c>
      <c r="G18" s="224">
        <v>7005484892</v>
      </c>
      <c r="H18" s="206">
        <f t="shared" si="0"/>
        <v>148619209</v>
      </c>
    </row>
    <row r="19" spans="2:8" ht="15.5" x14ac:dyDescent="0.35">
      <c r="B19" s="2"/>
      <c r="C19" s="4" t="s">
        <v>12</v>
      </c>
      <c r="D19" s="3">
        <v>0.245</v>
      </c>
      <c r="E19" s="116">
        <f>ROUND(D19*$E$18,0)</f>
        <v>1752755505</v>
      </c>
      <c r="G19" s="224">
        <v>1730354768</v>
      </c>
      <c r="H19" s="206">
        <f t="shared" si="0"/>
        <v>22400737</v>
      </c>
    </row>
    <row r="20" spans="2:8" ht="15.5" x14ac:dyDescent="0.35">
      <c r="B20" s="2"/>
      <c r="C20" s="4" t="s">
        <v>13</v>
      </c>
      <c r="D20" s="3">
        <v>0.02</v>
      </c>
      <c r="E20" s="116">
        <f>ROUND(D20*$E$18,0)</f>
        <v>143082082</v>
      </c>
      <c r="G20" s="224">
        <v>140109698</v>
      </c>
      <c r="H20" s="206">
        <f t="shared" si="0"/>
        <v>2972384</v>
      </c>
    </row>
    <row r="21" spans="2:8" ht="15.5" x14ac:dyDescent="0.35">
      <c r="B21" s="2"/>
      <c r="C21" s="4" t="s">
        <v>14</v>
      </c>
      <c r="D21" s="3">
        <v>0.05</v>
      </c>
      <c r="E21" s="116">
        <f>ROUND(D21*$E$18,0)</f>
        <v>357705205</v>
      </c>
      <c r="G21" s="224">
        <v>350274245</v>
      </c>
      <c r="H21" s="206">
        <f t="shared" si="0"/>
        <v>7430960</v>
      </c>
    </row>
    <row r="22" spans="2:8" ht="15.5" x14ac:dyDescent="0.35">
      <c r="B22" s="2"/>
      <c r="C22" s="4" t="s">
        <v>15</v>
      </c>
      <c r="D22" s="3">
        <v>0.19</v>
      </c>
      <c r="E22" s="116">
        <f>ROUND(D22*$E$21,0)</f>
        <v>67963989</v>
      </c>
      <c r="G22" s="224">
        <v>66552107</v>
      </c>
      <c r="H22" s="206">
        <f t="shared" si="0"/>
        <v>1411882</v>
      </c>
    </row>
    <row r="23" spans="2:8" ht="15.5" x14ac:dyDescent="0.35">
      <c r="B23" s="2"/>
      <c r="C23" s="500" t="s">
        <v>16</v>
      </c>
      <c r="D23" s="501"/>
      <c r="E23" s="117">
        <f>+SUM(E19:E22)</f>
        <v>2321506781</v>
      </c>
      <c r="G23" s="224">
        <v>2287290818</v>
      </c>
      <c r="H23" s="206">
        <f t="shared" si="0"/>
        <v>34215963</v>
      </c>
    </row>
    <row r="24" spans="2:8" ht="16" thickBot="1" x14ac:dyDescent="0.4">
      <c r="B24" s="2"/>
      <c r="C24" s="502" t="s">
        <v>17</v>
      </c>
      <c r="D24" s="503"/>
      <c r="E24" s="205">
        <f>+E18+E23</f>
        <v>9475610882</v>
      </c>
      <c r="G24" s="224">
        <v>9292775710</v>
      </c>
      <c r="H24" s="206">
        <f t="shared" si="0"/>
        <v>182835172</v>
      </c>
    </row>
    <row r="26" spans="2:8" x14ac:dyDescent="0.35">
      <c r="D26" s="211"/>
    </row>
  </sheetData>
  <mergeCells count="19">
    <mergeCell ref="C23:D23"/>
    <mergeCell ref="C24:D24"/>
    <mergeCell ref="C10:D10"/>
    <mergeCell ref="C11:D11"/>
    <mergeCell ref="C12:D12"/>
    <mergeCell ref="C13:D13"/>
    <mergeCell ref="C18:D18"/>
    <mergeCell ref="C14:D14"/>
    <mergeCell ref="C15:D15"/>
    <mergeCell ref="C16:D16"/>
    <mergeCell ref="B2:B7"/>
    <mergeCell ref="C2:C4"/>
    <mergeCell ref="D2:D3"/>
    <mergeCell ref="E2:E3"/>
    <mergeCell ref="D4:D5"/>
    <mergeCell ref="E4:E5"/>
    <mergeCell ref="C5:C7"/>
    <mergeCell ref="D6:D7"/>
    <mergeCell ref="E6:E7"/>
  </mergeCells>
  <pageMargins left="0.25" right="0.25" top="0.75" bottom="0.75" header="0.3" footer="0.3"/>
  <pageSetup paperSize="9" scale="6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88351-AEF3-46A1-AC85-C96B25D9D52C}">
  <sheetPr codeName="Hoja2">
    <tabColor rgb="FF00B0F0"/>
    <pageSetUpPr fitToPage="1"/>
  </sheetPr>
  <dimension ref="A1:CW604"/>
  <sheetViews>
    <sheetView topLeftCell="A586" zoomScale="70" zoomScaleNormal="70" workbookViewId="0">
      <selection activeCell="C14" sqref="C14:G14"/>
    </sheetView>
  </sheetViews>
  <sheetFormatPr baseColWidth="10" defaultColWidth="27.453125" defaultRowHeight="26" x14ac:dyDescent="0.35"/>
  <cols>
    <col min="1" max="1" width="11.6328125" style="15" customWidth="1"/>
    <col min="2" max="2" width="2.90625" style="18" hidden="1" customWidth="1"/>
    <col min="3" max="3" width="30.90625" style="17" customWidth="1"/>
    <col min="4" max="4" width="97.90625" style="16" customWidth="1"/>
    <col min="5" max="5" width="19.453125" style="15" customWidth="1"/>
    <col min="6" max="6" width="22.54296875" style="127" bestFit="1" customWidth="1"/>
    <col min="7" max="7" width="29.6328125" style="15" bestFit="1" customWidth="1"/>
    <col min="8" max="8" width="31" style="15" customWidth="1"/>
    <col min="9" max="9" width="23" style="15" bestFit="1" customWidth="1"/>
    <col min="10" max="10" width="27.36328125" style="394" customWidth="1"/>
    <col min="11" max="11" width="28.6328125" style="395" customWidth="1"/>
    <col min="12" max="12" width="26" style="15" customWidth="1"/>
    <col min="13" max="13" width="43.54296875" style="15" customWidth="1"/>
    <col min="14" max="14" width="28.08984375" style="15" bestFit="1" customWidth="1"/>
    <col min="15" max="16" width="27.453125" style="15"/>
    <col min="17" max="17" width="26.90625" style="15" bestFit="1" customWidth="1"/>
    <col min="18" max="16384" width="27.453125" style="15"/>
  </cols>
  <sheetData>
    <row r="1" spans="2:19" ht="26.25" customHeight="1" x14ac:dyDescent="0.35">
      <c r="C1" s="538"/>
      <c r="D1" s="541" t="s">
        <v>18</v>
      </c>
      <c r="E1" s="542"/>
      <c r="F1" s="543"/>
      <c r="G1" s="550" t="s">
        <v>1</v>
      </c>
      <c r="H1" s="550">
        <f>+CAPITULOS!E2</f>
        <v>9118</v>
      </c>
    </row>
    <row r="2" spans="2:19" x14ac:dyDescent="0.35">
      <c r="C2" s="539"/>
      <c r="D2" s="544"/>
      <c r="E2" s="545"/>
      <c r="F2" s="546"/>
      <c r="G2" s="551"/>
      <c r="H2" s="551"/>
    </row>
    <row r="3" spans="2:19" x14ac:dyDescent="0.35">
      <c r="C3" s="539"/>
      <c r="D3" s="547"/>
      <c r="E3" s="548"/>
      <c r="F3" s="549"/>
      <c r="G3" s="550" t="s">
        <v>19</v>
      </c>
      <c r="H3" s="550">
        <f>+CAPITULOS!E4</f>
        <v>12</v>
      </c>
    </row>
    <row r="4" spans="2:19" ht="26.25" customHeight="1" x14ac:dyDescent="0.35">
      <c r="C4" s="539"/>
      <c r="D4" s="552" t="s">
        <v>20</v>
      </c>
      <c r="E4" s="553"/>
      <c r="F4" s="554"/>
      <c r="G4" s="551"/>
      <c r="H4" s="551"/>
    </row>
    <row r="5" spans="2:19" x14ac:dyDescent="0.35">
      <c r="C5" s="539"/>
      <c r="D5" s="555"/>
      <c r="E5" s="556"/>
      <c r="F5" s="557"/>
      <c r="G5" s="550" t="s">
        <v>4</v>
      </c>
      <c r="H5" s="561">
        <f ca="1">+CAPITULOS!E6</f>
        <v>45303.836341435184</v>
      </c>
    </row>
    <row r="6" spans="2:19" x14ac:dyDescent="0.35">
      <c r="C6" s="540"/>
      <c r="D6" s="558"/>
      <c r="E6" s="559"/>
      <c r="F6" s="560"/>
      <c r="G6" s="551"/>
      <c r="H6" s="562"/>
    </row>
    <row r="7" spans="2:19" x14ac:dyDescent="0.35">
      <c r="C7" s="76"/>
      <c r="D7" s="75"/>
      <c r="E7" s="182"/>
      <c r="F7" s="126"/>
      <c r="G7" s="78"/>
      <c r="H7" s="77"/>
    </row>
    <row r="8" spans="2:19" x14ac:dyDescent="0.35">
      <c r="C8" s="76"/>
      <c r="D8" s="75"/>
      <c r="E8" s="182"/>
      <c r="F8" s="183" t="s">
        <v>21</v>
      </c>
      <c r="G8" s="183"/>
      <c r="H8" s="74">
        <f>F14</f>
        <v>2705.19</v>
      </c>
    </row>
    <row r="9" spans="2:19" x14ac:dyDescent="0.35">
      <c r="F9" s="183" t="s">
        <v>22</v>
      </c>
      <c r="G9" s="183"/>
      <c r="H9" s="73">
        <f>+H594/H8</f>
        <v>2644584.7060650084</v>
      </c>
    </row>
    <row r="10" spans="2:19" ht="26.5" thickBot="1" x14ac:dyDescent="0.4"/>
    <row r="11" spans="2:19" ht="26.5" thickBot="1" x14ac:dyDescent="0.4">
      <c r="C11" s="72" t="s">
        <v>5</v>
      </c>
      <c r="D11" s="71" t="s">
        <v>6</v>
      </c>
      <c r="E11" s="70" t="s">
        <v>23</v>
      </c>
      <c r="F11" s="128" t="s">
        <v>24</v>
      </c>
      <c r="G11" s="70" t="s">
        <v>25</v>
      </c>
      <c r="H11" s="70" t="s">
        <v>7</v>
      </c>
      <c r="I11" s="69" t="s">
        <v>26</v>
      </c>
    </row>
    <row r="12" spans="2:19" x14ac:dyDescent="0.35">
      <c r="B12" s="55"/>
      <c r="C12" s="110" t="s">
        <v>27</v>
      </c>
      <c r="D12" s="111" t="s">
        <v>28</v>
      </c>
      <c r="E12" s="112"/>
      <c r="F12" s="129"/>
      <c r="G12" s="113"/>
      <c r="H12" s="114">
        <f>SUM(H20,H13,H24)</f>
        <v>453292691</v>
      </c>
      <c r="I12" s="115">
        <f t="shared" ref="I12:I75" si="0">+H12/$H$594</f>
        <v>6.3361209817542188E-2</v>
      </c>
      <c r="M12" s="152"/>
    </row>
    <row r="13" spans="2:19" x14ac:dyDescent="0.35">
      <c r="B13" s="55"/>
      <c r="C13" s="45" t="s">
        <v>29</v>
      </c>
      <c r="D13" s="103" t="s">
        <v>30</v>
      </c>
      <c r="E13" s="104"/>
      <c r="F13" s="130"/>
      <c r="G13" s="105"/>
      <c r="H13" s="106">
        <f>+SUM(H14:H19)</f>
        <v>63852282</v>
      </c>
      <c r="I13" s="107">
        <f t="shared" si="0"/>
        <v>8.9252659869842738E-3</v>
      </c>
      <c r="M13" s="152"/>
      <c r="N13" s="172"/>
      <c r="S13" s="173"/>
    </row>
    <row r="14" spans="2:19" ht="21" x14ac:dyDescent="0.35">
      <c r="B14" s="160"/>
      <c r="C14" s="48" t="s">
        <v>31</v>
      </c>
      <c r="D14" s="47" t="s">
        <v>32</v>
      </c>
      <c r="E14" s="49" t="s">
        <v>33</v>
      </c>
      <c r="F14" s="134">
        <f t="shared" ref="F14:F19" si="1">VLOOKUP(C14,CANTIDADES,10,0)</f>
        <v>2705.19</v>
      </c>
      <c r="G14" s="46">
        <v>7227</v>
      </c>
      <c r="H14" s="123">
        <f t="shared" ref="H14:H19" si="2">ROUND(ROUND(F14,2)*ROUND(G14,0),0)</f>
        <v>19550408</v>
      </c>
      <c r="I14" s="124">
        <f t="shared" si="0"/>
        <v>2.7327541959121402E-3</v>
      </c>
      <c r="J14" s="396"/>
      <c r="K14" s="397"/>
      <c r="L14" s="165"/>
      <c r="M14" s="152"/>
      <c r="N14" s="152"/>
      <c r="O14" s="152"/>
      <c r="P14" s="152"/>
      <c r="Q14" s="152"/>
      <c r="R14" s="152"/>
    </row>
    <row r="15" spans="2:19" ht="21" x14ac:dyDescent="0.35">
      <c r="B15" s="160"/>
      <c r="C15" s="48" t="s">
        <v>34</v>
      </c>
      <c r="D15" s="47" t="s">
        <v>35</v>
      </c>
      <c r="E15" s="49" t="s">
        <v>33</v>
      </c>
      <c r="F15" s="134">
        <f t="shared" si="1"/>
        <v>2705.19</v>
      </c>
      <c r="G15" s="46">
        <v>10930</v>
      </c>
      <c r="H15" s="123">
        <f t="shared" si="2"/>
        <v>29567727</v>
      </c>
      <c r="I15" s="124">
        <f t="shared" si="0"/>
        <v>4.1329741058516367E-3</v>
      </c>
      <c r="J15" s="396"/>
      <c r="K15" s="397"/>
      <c r="L15" s="165"/>
      <c r="M15" s="152"/>
      <c r="N15" s="152"/>
      <c r="O15" s="152"/>
      <c r="P15" s="152"/>
      <c r="Q15" s="152"/>
      <c r="R15" s="152"/>
    </row>
    <row r="16" spans="2:19" ht="21" x14ac:dyDescent="0.35">
      <c r="B16" s="68"/>
      <c r="C16" s="48" t="s">
        <v>36</v>
      </c>
      <c r="D16" s="47" t="s">
        <v>37</v>
      </c>
      <c r="E16" s="49" t="s">
        <v>38</v>
      </c>
      <c r="F16" s="56">
        <f t="shared" si="1"/>
        <v>50</v>
      </c>
      <c r="G16" s="46">
        <v>11470</v>
      </c>
      <c r="H16" s="94">
        <f>ROUND(ROUND(F16,2)*ROUND(G16,0),0)</f>
        <v>573500</v>
      </c>
      <c r="I16" s="95">
        <f t="shared" si="0"/>
        <v>8.016377619104484E-5</v>
      </c>
      <c r="L16" s="165"/>
      <c r="M16" s="152"/>
      <c r="N16" s="152"/>
      <c r="O16" s="152"/>
      <c r="P16" s="152"/>
      <c r="Q16" s="152"/>
      <c r="R16" s="152"/>
    </row>
    <row r="17" spans="2:18" ht="21" x14ac:dyDescent="0.35">
      <c r="B17" s="68"/>
      <c r="C17" s="48" t="s">
        <v>39</v>
      </c>
      <c r="D17" s="47" t="s">
        <v>40</v>
      </c>
      <c r="E17" s="49" t="s">
        <v>38</v>
      </c>
      <c r="F17" s="56">
        <f t="shared" si="1"/>
        <v>50</v>
      </c>
      <c r="G17" s="46">
        <v>170000</v>
      </c>
      <c r="H17" s="94">
        <f t="shared" si="2"/>
        <v>8500000</v>
      </c>
      <c r="I17" s="95">
        <f t="shared" si="0"/>
        <v>1.1881292024827918E-3</v>
      </c>
      <c r="L17" s="165"/>
      <c r="M17" s="152"/>
      <c r="N17" s="152"/>
      <c r="O17" s="152"/>
      <c r="P17" s="152"/>
      <c r="Q17" s="152"/>
      <c r="R17" s="152"/>
    </row>
    <row r="18" spans="2:18" ht="21" x14ac:dyDescent="0.35">
      <c r="B18" s="38"/>
      <c r="C18" s="48" t="s">
        <v>41</v>
      </c>
      <c r="D18" s="47" t="s">
        <v>42</v>
      </c>
      <c r="E18" s="49" t="s">
        <v>38</v>
      </c>
      <c r="F18" s="56">
        <f t="shared" si="1"/>
        <v>20</v>
      </c>
      <c r="G18" s="46">
        <v>51000</v>
      </c>
      <c r="H18" s="94">
        <f t="shared" si="2"/>
        <v>1020000</v>
      </c>
      <c r="I18" s="95">
        <f t="shared" si="0"/>
        <v>1.4257550429793502E-4</v>
      </c>
      <c r="L18" s="165"/>
      <c r="M18" s="152"/>
      <c r="N18" s="152"/>
      <c r="O18" s="152"/>
      <c r="P18" s="152"/>
      <c r="Q18" s="152"/>
      <c r="R18" s="152"/>
    </row>
    <row r="19" spans="2:18" ht="21" x14ac:dyDescent="0.35">
      <c r="B19" s="68"/>
      <c r="C19" s="48" t="s">
        <v>43</v>
      </c>
      <c r="D19" s="47" t="s">
        <v>44</v>
      </c>
      <c r="E19" s="49" t="s">
        <v>38</v>
      </c>
      <c r="F19" s="56">
        <f t="shared" si="1"/>
        <v>404.59</v>
      </c>
      <c r="G19" s="46">
        <v>11470</v>
      </c>
      <c r="H19" s="94">
        <f t="shared" si="2"/>
        <v>4640647</v>
      </c>
      <c r="I19" s="95">
        <f t="shared" si="0"/>
        <v>6.4866920224872476E-4</v>
      </c>
      <c r="L19" s="165"/>
      <c r="M19" s="152"/>
      <c r="N19" s="152"/>
      <c r="O19" s="152"/>
      <c r="P19" s="152"/>
      <c r="Q19" s="152"/>
      <c r="R19" s="152"/>
    </row>
    <row r="20" spans="2:18" x14ac:dyDescent="0.35">
      <c r="B20" s="55"/>
      <c r="C20" s="54" t="s">
        <v>45</v>
      </c>
      <c r="D20" s="44" t="s">
        <v>46</v>
      </c>
      <c r="E20" s="184"/>
      <c r="F20" s="184"/>
      <c r="G20" s="185"/>
      <c r="H20" s="92">
        <f>+H21</f>
        <v>135393526</v>
      </c>
      <c r="I20" s="93">
        <f t="shared" si="0"/>
        <v>1.8925294360907428E-2</v>
      </c>
      <c r="L20" s="165"/>
      <c r="M20" s="152"/>
      <c r="N20" s="152"/>
      <c r="O20" s="152"/>
      <c r="P20" s="152"/>
      <c r="Q20" s="152"/>
      <c r="R20" s="152"/>
    </row>
    <row r="21" spans="2:18" ht="21" x14ac:dyDescent="0.35">
      <c r="B21" s="68"/>
      <c r="C21" s="108" t="s">
        <v>47</v>
      </c>
      <c r="D21" s="41" t="s">
        <v>48</v>
      </c>
      <c r="E21" s="40"/>
      <c r="F21" s="131"/>
      <c r="G21" s="39"/>
      <c r="H21" s="96">
        <f>+SUM(H22:H23)</f>
        <v>135393526</v>
      </c>
      <c r="I21" s="97">
        <f t="shared" si="0"/>
        <v>1.8925294360907428E-2</v>
      </c>
      <c r="L21" s="165"/>
      <c r="M21" s="152"/>
      <c r="N21" s="152"/>
      <c r="O21" s="152"/>
      <c r="P21" s="152"/>
      <c r="Q21" s="152"/>
      <c r="R21" s="152"/>
    </row>
    <row r="22" spans="2:18" ht="21" x14ac:dyDescent="0.35">
      <c r="B22" s="50"/>
      <c r="C22" s="48" t="s">
        <v>49</v>
      </c>
      <c r="D22" s="47" t="s">
        <v>50</v>
      </c>
      <c r="E22" s="49" t="s">
        <v>51</v>
      </c>
      <c r="F22" s="134">
        <f>VLOOKUP(C22,CANTIDADES,10,0)</f>
        <v>1003.83</v>
      </c>
      <c r="G22" s="46">
        <v>37512</v>
      </c>
      <c r="H22" s="123">
        <f>ROUND(ROUND(F22,2)*ROUND(G22,0),0)</f>
        <v>37655671</v>
      </c>
      <c r="I22" s="124">
        <f t="shared" si="0"/>
        <v>5.2635061593158108E-3</v>
      </c>
      <c r="J22" s="398"/>
      <c r="L22" s="165"/>
      <c r="M22" s="152"/>
      <c r="N22" s="152"/>
      <c r="O22" s="152"/>
      <c r="P22" s="152"/>
      <c r="Q22" s="152"/>
      <c r="R22" s="152"/>
    </row>
    <row r="23" spans="2:18" ht="21" x14ac:dyDescent="0.35">
      <c r="B23" s="50"/>
      <c r="C23" s="48" t="s">
        <v>52</v>
      </c>
      <c r="D23" s="47" t="s">
        <v>53</v>
      </c>
      <c r="E23" s="49" t="s">
        <v>51</v>
      </c>
      <c r="F23" s="134">
        <f>VLOOKUP(C23,CANTIDADES,10,0)</f>
        <v>453.42</v>
      </c>
      <c r="G23" s="46">
        <v>215556.55166666675</v>
      </c>
      <c r="H23" s="123">
        <f>ROUND(ROUND(F23,2)*ROUND(G23,0),0)</f>
        <v>97737855</v>
      </c>
      <c r="I23" s="124">
        <f t="shared" si="0"/>
        <v>1.3661788201591616E-2</v>
      </c>
      <c r="J23" s="398"/>
      <c r="L23" s="165"/>
      <c r="M23" s="152"/>
      <c r="N23" s="152"/>
      <c r="O23" s="152"/>
      <c r="P23" s="152"/>
      <c r="Q23" s="152"/>
      <c r="R23" s="152"/>
    </row>
    <row r="24" spans="2:18" x14ac:dyDescent="0.35">
      <c r="B24" s="55"/>
      <c r="C24" s="54" t="s">
        <v>54</v>
      </c>
      <c r="D24" s="44" t="s">
        <v>55</v>
      </c>
      <c r="E24" s="43"/>
      <c r="F24" s="132"/>
      <c r="G24" s="42"/>
      <c r="H24" s="92">
        <f>+H25+H29</f>
        <v>254046883</v>
      </c>
      <c r="I24" s="93">
        <f t="shared" si="0"/>
        <v>3.5510649469650483E-2</v>
      </c>
      <c r="L24" s="165"/>
      <c r="M24" s="152"/>
      <c r="N24" s="152"/>
      <c r="O24" s="152"/>
      <c r="P24" s="152"/>
      <c r="Q24" s="152"/>
      <c r="R24" s="152"/>
    </row>
    <row r="25" spans="2:18" ht="21" x14ac:dyDescent="0.35">
      <c r="B25" s="68"/>
      <c r="C25" s="108" t="s">
        <v>56</v>
      </c>
      <c r="D25" s="41" t="s">
        <v>57</v>
      </c>
      <c r="E25" s="40"/>
      <c r="F25" s="131"/>
      <c r="G25" s="39"/>
      <c r="H25" s="96">
        <f>+SUM(H26:H28)</f>
        <v>161466706</v>
      </c>
      <c r="I25" s="97">
        <f t="shared" si="0"/>
        <v>2.2569801014976871E-2</v>
      </c>
      <c r="L25" s="165"/>
      <c r="M25" s="152"/>
      <c r="N25" s="152"/>
      <c r="O25" s="152"/>
      <c r="P25" s="152"/>
      <c r="Q25" s="152"/>
      <c r="R25" s="152"/>
    </row>
    <row r="26" spans="2:18" s="159" customFormat="1" ht="21" x14ac:dyDescent="0.35">
      <c r="B26" s="157"/>
      <c r="C26" s="48" t="s">
        <v>58</v>
      </c>
      <c r="D26" s="47" t="s">
        <v>59</v>
      </c>
      <c r="E26" s="49" t="s">
        <v>51</v>
      </c>
      <c r="F26" s="134">
        <f>VLOOKUP(C26,CANTIDADES,10,0)</f>
        <v>217.39</v>
      </c>
      <c r="G26" s="46">
        <v>34817</v>
      </c>
      <c r="H26" s="123">
        <f>ROUND(ROUND(F26,2)*ROUND(G26,0),0)</f>
        <v>7568868</v>
      </c>
      <c r="I26" s="124">
        <f t="shared" si="0"/>
        <v>1.0579756588867675E-3</v>
      </c>
      <c r="J26" s="399"/>
      <c r="K26" s="400"/>
      <c r="L26" s="165"/>
      <c r="M26" s="152">
        <f t="shared" ref="M26:M63" si="3">H26-K26</f>
        <v>7568868</v>
      </c>
      <c r="N26" s="152"/>
      <c r="O26" s="158"/>
      <c r="P26" s="158"/>
      <c r="Q26" s="158"/>
      <c r="R26" s="158"/>
    </row>
    <row r="27" spans="2:18" ht="21" customHeight="1" x14ac:dyDescent="0.35">
      <c r="B27" s="160"/>
      <c r="C27" s="48" t="s">
        <v>60</v>
      </c>
      <c r="D27" s="47" t="s">
        <v>61</v>
      </c>
      <c r="E27" s="49" t="s">
        <v>33</v>
      </c>
      <c r="F27" s="134">
        <f>VLOOKUP(C27,CANTIDADES,10,0)</f>
        <v>1130.6300000000001</v>
      </c>
      <c r="G27" s="46">
        <v>37520</v>
      </c>
      <c r="H27" s="123">
        <f>ROUND(ROUND(F27,2)*ROUND(G27,0),0)</f>
        <v>42421238</v>
      </c>
      <c r="I27" s="124">
        <f t="shared" si="0"/>
        <v>5.929636667443847E-3</v>
      </c>
      <c r="J27" s="398"/>
      <c r="L27" s="165"/>
      <c r="M27" s="152"/>
      <c r="N27" s="152"/>
      <c r="O27" s="174"/>
      <c r="P27" s="152"/>
      <c r="Q27" s="152"/>
      <c r="R27" s="152"/>
    </row>
    <row r="28" spans="2:18" ht="65.25" customHeight="1" x14ac:dyDescent="0.35">
      <c r="B28" s="160"/>
      <c r="C28" s="431" t="s">
        <v>62</v>
      </c>
      <c r="D28" s="219" t="s">
        <v>63</v>
      </c>
      <c r="E28" s="220" t="s">
        <v>33</v>
      </c>
      <c r="F28" s="221">
        <f>VLOOKUP(C28,CANTIDADES,10,0)</f>
        <v>1298.58</v>
      </c>
      <c r="G28" s="432">
        <v>85845</v>
      </c>
      <c r="H28" s="222">
        <f>ROUND(ROUND(F28,2)*ROUND(G28,0),0)</f>
        <v>111476600</v>
      </c>
      <c r="I28" s="223">
        <f t="shared" si="0"/>
        <v>1.5582188688646257E-2</v>
      </c>
      <c r="J28" s="518"/>
      <c r="K28" s="519"/>
      <c r="L28" s="165"/>
      <c r="M28" s="152"/>
      <c r="N28" s="152"/>
      <c r="O28" s="174"/>
      <c r="P28" s="152"/>
      <c r="Q28" s="152"/>
      <c r="R28" s="152"/>
    </row>
    <row r="29" spans="2:18" x14ac:dyDescent="0.35">
      <c r="B29" s="52"/>
      <c r="C29" s="108" t="s">
        <v>64</v>
      </c>
      <c r="D29" s="41" t="s">
        <v>65</v>
      </c>
      <c r="E29" s="40"/>
      <c r="F29" s="131"/>
      <c r="G29" s="39"/>
      <c r="H29" s="96">
        <f>+SUM(H30:H34)</f>
        <v>92580177</v>
      </c>
      <c r="I29" s="97">
        <f t="shared" si="0"/>
        <v>1.2940848454673613E-2</v>
      </c>
      <c r="L29" s="165"/>
      <c r="M29" s="152"/>
      <c r="N29" s="152"/>
      <c r="O29" s="152"/>
      <c r="P29" s="152"/>
      <c r="Q29" s="152"/>
      <c r="R29" s="152"/>
    </row>
    <row r="30" spans="2:18" ht="21" x14ac:dyDescent="0.35">
      <c r="B30" s="50"/>
      <c r="C30" s="48" t="s">
        <v>66</v>
      </c>
      <c r="D30" s="47" t="s">
        <v>67</v>
      </c>
      <c r="E30" s="49" t="s">
        <v>51</v>
      </c>
      <c r="F30" s="134">
        <f t="shared" ref="F30:F34" si="4">VLOOKUP(C30,CANTIDADES,10,0)</f>
        <v>18.750000000000004</v>
      </c>
      <c r="G30" s="67">
        <v>494437</v>
      </c>
      <c r="H30" s="123">
        <f t="shared" ref="H30:H34" si="5">ROUND(ROUND(F30,2)*ROUND(G30,0),0)</f>
        <v>9270694</v>
      </c>
      <c r="I30" s="124">
        <f t="shared" si="0"/>
        <v>1.2958567374920004E-3</v>
      </c>
      <c r="J30" s="396"/>
      <c r="K30" s="397"/>
      <c r="L30" s="165"/>
      <c r="M30" s="152"/>
      <c r="N30" s="152"/>
      <c r="O30" s="152"/>
      <c r="P30" s="152"/>
      <c r="Q30" s="152"/>
      <c r="R30" s="152"/>
    </row>
    <row r="31" spans="2:18" ht="21" x14ac:dyDescent="0.35">
      <c r="B31" s="50"/>
      <c r="C31" s="48" t="s">
        <v>68</v>
      </c>
      <c r="D31" s="47" t="s">
        <v>69</v>
      </c>
      <c r="E31" s="49" t="s">
        <v>38</v>
      </c>
      <c r="F31" s="56">
        <f t="shared" si="4"/>
        <v>184.64</v>
      </c>
      <c r="G31" s="67">
        <v>96674</v>
      </c>
      <c r="H31" s="94">
        <f t="shared" si="5"/>
        <v>17849887</v>
      </c>
      <c r="I31" s="95">
        <f t="shared" si="0"/>
        <v>2.495055530084465E-3</v>
      </c>
      <c r="L31" s="165"/>
      <c r="M31" s="152"/>
      <c r="N31" s="152"/>
      <c r="O31" s="152"/>
      <c r="P31" s="152"/>
      <c r="Q31" s="152"/>
      <c r="R31" s="152"/>
    </row>
    <row r="32" spans="2:18" ht="21" x14ac:dyDescent="0.35">
      <c r="B32" s="50"/>
      <c r="C32" s="48" t="s">
        <v>70</v>
      </c>
      <c r="D32" s="47" t="s">
        <v>71</v>
      </c>
      <c r="E32" s="49" t="s">
        <v>38</v>
      </c>
      <c r="F32" s="56">
        <f t="shared" si="4"/>
        <v>293.20999999999998</v>
      </c>
      <c r="G32" s="67">
        <v>3682</v>
      </c>
      <c r="H32" s="94">
        <f t="shared" si="5"/>
        <v>1079599</v>
      </c>
      <c r="I32" s="95">
        <f t="shared" si="0"/>
        <v>1.5090624692602582E-4</v>
      </c>
      <c r="L32" s="165"/>
      <c r="M32" s="152"/>
      <c r="N32" s="152"/>
      <c r="O32" s="152"/>
      <c r="P32" s="152"/>
      <c r="Q32" s="152"/>
      <c r="R32" s="152"/>
    </row>
    <row r="33" spans="1:101" s="153" customFormat="1" ht="95.25" customHeight="1" x14ac:dyDescent="0.35">
      <c r="A33" s="15"/>
      <c r="B33" s="155"/>
      <c r="C33" s="431" t="s">
        <v>72</v>
      </c>
      <c r="D33" s="219" t="s">
        <v>73</v>
      </c>
      <c r="E33" s="220" t="s">
        <v>51</v>
      </c>
      <c r="F33" s="221">
        <f t="shared" si="4"/>
        <v>5.19</v>
      </c>
      <c r="G33" s="433">
        <v>592320</v>
      </c>
      <c r="H33" s="222">
        <f t="shared" si="5"/>
        <v>3074141</v>
      </c>
      <c r="I33" s="223">
        <f t="shared" si="0"/>
        <v>4.297031405470179E-4</v>
      </c>
      <c r="J33" s="520"/>
      <c r="K33" s="521"/>
      <c r="L33" s="165"/>
      <c r="M33" s="152"/>
      <c r="N33" s="152"/>
      <c r="O33" s="152"/>
      <c r="P33" s="152"/>
      <c r="Q33" s="152"/>
      <c r="R33" s="152"/>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row>
    <row r="34" spans="1:101" ht="64.5" customHeight="1" x14ac:dyDescent="0.35">
      <c r="B34" s="50"/>
      <c r="C34" s="431" t="s">
        <v>74</v>
      </c>
      <c r="D34" s="219" t="s">
        <v>75</v>
      </c>
      <c r="E34" s="220" t="s">
        <v>51</v>
      </c>
      <c r="F34" s="221">
        <f t="shared" si="4"/>
        <v>63.43</v>
      </c>
      <c r="G34" s="433">
        <v>966512</v>
      </c>
      <c r="H34" s="222">
        <f t="shared" si="5"/>
        <v>61305856</v>
      </c>
      <c r="I34" s="223">
        <f t="shared" si="0"/>
        <v>8.5693267996241034E-3</v>
      </c>
      <c r="J34" s="520"/>
      <c r="K34" s="521"/>
      <c r="L34" s="165"/>
      <c r="M34" s="152"/>
      <c r="N34" s="152"/>
      <c r="O34" s="152"/>
      <c r="P34" s="152"/>
      <c r="Q34" s="152"/>
      <c r="R34" s="152"/>
    </row>
    <row r="35" spans="1:101" x14ac:dyDescent="0.35">
      <c r="B35" s="52"/>
      <c r="C35" s="109" t="s">
        <v>76</v>
      </c>
      <c r="D35" s="66" t="s">
        <v>77</v>
      </c>
      <c r="E35" s="65"/>
      <c r="F35" s="133"/>
      <c r="G35" s="64"/>
      <c r="H35" s="446">
        <f>SUM(H36,H56,H62)</f>
        <v>2193295260</v>
      </c>
      <c r="I35" s="91">
        <f t="shared" si="0"/>
        <v>0.30657860565565737</v>
      </c>
      <c r="L35" s="165"/>
      <c r="M35" s="152"/>
      <c r="N35" s="152"/>
      <c r="O35" s="152"/>
      <c r="P35" s="152"/>
      <c r="Q35" s="152"/>
      <c r="R35" s="152"/>
      <c r="S35" s="152"/>
    </row>
    <row r="36" spans="1:101" x14ac:dyDescent="0.35">
      <c r="B36" s="52"/>
      <c r="C36" s="54" t="s">
        <v>78</v>
      </c>
      <c r="D36" s="44" t="s">
        <v>79</v>
      </c>
      <c r="E36" s="43"/>
      <c r="F36" s="132"/>
      <c r="G36" s="42"/>
      <c r="H36" s="98">
        <f>+SUM(H37:H55)</f>
        <v>946948432</v>
      </c>
      <c r="I36" s="93">
        <f t="shared" si="0"/>
        <v>0.13236436297699886</v>
      </c>
      <c r="J36" s="401"/>
      <c r="L36" s="165"/>
      <c r="M36" s="152"/>
      <c r="N36" s="152"/>
      <c r="O36" s="152"/>
      <c r="P36" s="152"/>
      <c r="Q36" s="152"/>
      <c r="R36" s="152"/>
    </row>
    <row r="37" spans="1:101" ht="21" x14ac:dyDescent="0.35">
      <c r="B37" s="50"/>
      <c r="C37" s="431" t="s">
        <v>80</v>
      </c>
      <c r="D37" s="219" t="s">
        <v>81</v>
      </c>
      <c r="E37" s="220" t="s">
        <v>51</v>
      </c>
      <c r="F37" s="221">
        <f>+'MEMORIA DE CANTIDADES '!K67</f>
        <v>3.75</v>
      </c>
      <c r="G37" s="447">
        <v>1230801.29</v>
      </c>
      <c r="H37" s="434">
        <f t="shared" ref="H37:H55" si="6">ROUND(ROUND(F37,2)*ROUND(G37,0),0)</f>
        <v>4615504</v>
      </c>
      <c r="I37" s="223">
        <f t="shared" si="0"/>
        <v>6.4515471606778059E-4</v>
      </c>
      <c r="J37" s="402"/>
      <c r="K37" s="397"/>
      <c r="L37" s="165"/>
      <c r="M37" s="152"/>
      <c r="N37" s="152"/>
      <c r="O37" s="152"/>
      <c r="P37" s="152"/>
      <c r="Q37" s="152"/>
      <c r="R37" s="152"/>
    </row>
    <row r="38" spans="1:101" ht="21" x14ac:dyDescent="0.35">
      <c r="B38" s="50"/>
      <c r="C38" s="431" t="s">
        <v>82</v>
      </c>
      <c r="D38" s="219" t="s">
        <v>83</v>
      </c>
      <c r="E38" s="220" t="s">
        <v>51</v>
      </c>
      <c r="F38" s="221">
        <f t="shared" ref="F38:F55" si="7">VLOOKUP(C38,CANTIDADES,10,0)</f>
        <v>37.86</v>
      </c>
      <c r="G38" s="432">
        <v>623892</v>
      </c>
      <c r="H38" s="434">
        <f t="shared" si="6"/>
        <v>23620551</v>
      </c>
      <c r="I38" s="223">
        <f t="shared" si="0"/>
        <v>3.301678402568719E-3</v>
      </c>
      <c r="J38" s="403"/>
      <c r="L38" s="165"/>
      <c r="M38" s="152"/>
      <c r="N38" s="152"/>
      <c r="O38" s="152"/>
      <c r="P38" s="152"/>
      <c r="Q38" s="152"/>
      <c r="R38" s="152"/>
    </row>
    <row r="39" spans="1:101" ht="53.25" customHeight="1" x14ac:dyDescent="0.35">
      <c r="B39" s="50"/>
      <c r="C39" s="431" t="s">
        <v>84</v>
      </c>
      <c r="D39" s="219" t="s">
        <v>85</v>
      </c>
      <c r="E39" s="220" t="s">
        <v>51</v>
      </c>
      <c r="F39" s="221">
        <f t="shared" si="7"/>
        <v>55.53</v>
      </c>
      <c r="G39" s="433">
        <v>731219</v>
      </c>
      <c r="H39" s="434">
        <f t="shared" si="6"/>
        <v>40604591</v>
      </c>
      <c r="I39" s="223">
        <f t="shared" si="0"/>
        <v>5.6757059202317585E-3</v>
      </c>
      <c r="J39" s="404"/>
      <c r="K39" s="219"/>
      <c r="L39" s="165"/>
      <c r="M39" s="152"/>
      <c r="N39" s="152"/>
      <c r="O39" s="152"/>
      <c r="P39" s="152"/>
      <c r="Q39" s="152"/>
      <c r="R39" s="152"/>
    </row>
    <row r="40" spans="1:101" ht="21" x14ac:dyDescent="0.35">
      <c r="B40" s="50"/>
      <c r="C40" s="431" t="s">
        <v>86</v>
      </c>
      <c r="D40" s="219" t="s">
        <v>87</v>
      </c>
      <c r="E40" s="220" t="s">
        <v>51</v>
      </c>
      <c r="F40" s="221">
        <f t="shared" si="7"/>
        <v>96.29</v>
      </c>
      <c r="G40" s="433">
        <v>966512</v>
      </c>
      <c r="H40" s="434">
        <f t="shared" si="6"/>
        <v>93065440</v>
      </c>
      <c r="I40" s="223">
        <f t="shared" si="0"/>
        <v>1.3008678471283543E-2</v>
      </c>
      <c r="K40" s="397"/>
      <c r="L40" s="165"/>
      <c r="M40" s="152"/>
      <c r="N40" s="152"/>
      <c r="O40" s="152"/>
      <c r="P40" s="152"/>
      <c r="Q40" s="152"/>
      <c r="R40" s="152"/>
    </row>
    <row r="41" spans="1:101" ht="21" x14ac:dyDescent="0.35">
      <c r="B41" s="50"/>
      <c r="C41" s="431" t="s">
        <v>88</v>
      </c>
      <c r="D41" s="219" t="s">
        <v>89</v>
      </c>
      <c r="E41" s="220" t="s">
        <v>33</v>
      </c>
      <c r="F41" s="221">
        <f t="shared" si="7"/>
        <v>931.09</v>
      </c>
      <c r="G41" s="436">
        <v>143000</v>
      </c>
      <c r="H41" s="434">
        <f t="shared" si="6"/>
        <v>133145870</v>
      </c>
      <c r="I41" s="223">
        <f t="shared" si="0"/>
        <v>1.8611117216114997E-2</v>
      </c>
      <c r="J41" s="404"/>
      <c r="K41" s="397"/>
      <c r="L41" s="165"/>
      <c r="M41" s="152"/>
      <c r="N41" s="152"/>
      <c r="O41" s="152"/>
      <c r="P41" s="152"/>
      <c r="Q41" s="152"/>
      <c r="R41" s="152"/>
    </row>
    <row r="42" spans="1:101" ht="42" customHeight="1" x14ac:dyDescent="0.35">
      <c r="B42" s="50"/>
      <c r="C42" s="431" t="s">
        <v>90</v>
      </c>
      <c r="D42" s="219" t="s">
        <v>91</v>
      </c>
      <c r="E42" s="220" t="s">
        <v>33</v>
      </c>
      <c r="F42" s="221">
        <f t="shared" si="7"/>
        <v>15.44</v>
      </c>
      <c r="G42" s="436">
        <v>127923</v>
      </c>
      <c r="H42" s="434">
        <f t="shared" si="6"/>
        <v>1975131</v>
      </c>
      <c r="I42" s="223">
        <f t="shared" si="0"/>
        <v>2.760836258622399E-4</v>
      </c>
      <c r="J42" s="404"/>
      <c r="L42" s="165"/>
      <c r="M42" s="152"/>
      <c r="N42" s="152"/>
      <c r="O42" s="152"/>
      <c r="P42" s="152"/>
      <c r="Q42" s="152"/>
      <c r="R42" s="152"/>
    </row>
    <row r="43" spans="1:101" ht="57" customHeight="1" x14ac:dyDescent="0.35">
      <c r="B43" s="50"/>
      <c r="C43" s="431" t="s">
        <v>92</v>
      </c>
      <c r="D43" s="219" t="s">
        <v>93</v>
      </c>
      <c r="E43" s="220" t="s">
        <v>51</v>
      </c>
      <c r="F43" s="221">
        <f t="shared" ref="F43:F44" si="8">VLOOKUP(C43,CANTIDADES,10,0)</f>
        <v>11.14</v>
      </c>
      <c r="G43" s="433">
        <v>716581</v>
      </c>
      <c r="H43" s="434">
        <f t="shared" ref="H43:H44" si="9">ROUND(ROUND(F43,2)*ROUND(G43,0),0)</f>
        <v>7982712</v>
      </c>
      <c r="I43" s="223">
        <f t="shared" si="0"/>
        <v>1.1158227343776249E-3</v>
      </c>
      <c r="J43" s="522"/>
      <c r="K43" s="523"/>
      <c r="L43" s="165"/>
      <c r="M43" s="152"/>
      <c r="N43" s="152"/>
      <c r="O43" s="152"/>
      <c r="P43" s="152"/>
      <c r="Q43" s="152"/>
      <c r="R43" s="152"/>
    </row>
    <row r="44" spans="1:101" ht="63" customHeight="1" x14ac:dyDescent="0.35">
      <c r="B44" s="50"/>
      <c r="C44" s="431" t="s">
        <v>94</v>
      </c>
      <c r="D44" s="219" t="s">
        <v>73</v>
      </c>
      <c r="E44" s="435" t="str">
        <f>+VLOOKUP(C44,CANTIDADES,3,0)</f>
        <v>M3</v>
      </c>
      <c r="F44" s="221">
        <f t="shared" si="8"/>
        <v>6.88</v>
      </c>
      <c r="G44" s="433">
        <v>592320</v>
      </c>
      <c r="H44" s="434">
        <f t="shared" si="9"/>
        <v>4075162</v>
      </c>
      <c r="I44" s="223">
        <f t="shared" si="0"/>
        <v>5.6962576200566813E-4</v>
      </c>
      <c r="J44" s="520"/>
      <c r="K44" s="521"/>
      <c r="L44" s="165"/>
      <c r="M44" s="152"/>
      <c r="N44" s="152"/>
      <c r="O44" s="152"/>
      <c r="P44" s="152"/>
      <c r="Q44" s="152"/>
      <c r="R44" s="152"/>
    </row>
    <row r="45" spans="1:101" ht="33.75" customHeight="1" x14ac:dyDescent="0.35">
      <c r="B45" s="50"/>
      <c r="C45" s="431" t="s">
        <v>95</v>
      </c>
      <c r="D45" s="219" t="s">
        <v>96</v>
      </c>
      <c r="E45" s="220" t="s">
        <v>51</v>
      </c>
      <c r="F45" s="221">
        <f t="shared" si="7"/>
        <v>39.04</v>
      </c>
      <c r="G45" s="433">
        <v>740362</v>
      </c>
      <c r="H45" s="434">
        <f t="shared" si="6"/>
        <v>28903732</v>
      </c>
      <c r="I45" s="223">
        <f t="shared" si="0"/>
        <v>4.040160947051335E-3</v>
      </c>
      <c r="J45" s="396"/>
      <c r="K45" s="397"/>
      <c r="L45" s="165"/>
      <c r="M45" s="152"/>
      <c r="N45" s="152"/>
      <c r="O45" s="152"/>
      <c r="P45" s="152"/>
      <c r="Q45" s="152"/>
      <c r="R45" s="152"/>
    </row>
    <row r="46" spans="1:101" ht="33" customHeight="1" x14ac:dyDescent="0.35">
      <c r="B46" s="50"/>
      <c r="C46" s="431" t="s">
        <v>97</v>
      </c>
      <c r="D46" s="219" t="s">
        <v>98</v>
      </c>
      <c r="E46" s="220" t="s">
        <v>33</v>
      </c>
      <c r="F46" s="221">
        <f t="shared" si="7"/>
        <v>117.34</v>
      </c>
      <c r="G46" s="433">
        <v>273262</v>
      </c>
      <c r="H46" s="434">
        <f t="shared" si="6"/>
        <v>32064563</v>
      </c>
      <c r="I46" s="223">
        <f t="shared" si="0"/>
        <v>4.481981607664616E-3</v>
      </c>
      <c r="J46" s="404"/>
      <c r="L46" s="165"/>
      <c r="M46" s="152"/>
      <c r="N46" s="152"/>
      <c r="O46" s="152"/>
      <c r="P46" s="152"/>
      <c r="Q46" s="152"/>
      <c r="R46" s="152"/>
    </row>
    <row r="47" spans="1:101" ht="53.25" customHeight="1" x14ac:dyDescent="0.35">
      <c r="B47" s="50"/>
      <c r="C47" s="431" t="s">
        <v>99</v>
      </c>
      <c r="D47" s="219" t="s">
        <v>100</v>
      </c>
      <c r="E47" s="220" t="s">
        <v>51</v>
      </c>
      <c r="F47" s="221">
        <f t="shared" si="7"/>
        <v>126.08</v>
      </c>
      <c r="G47" s="432">
        <v>940000</v>
      </c>
      <c r="H47" s="434">
        <f t="shared" si="6"/>
        <v>118515200</v>
      </c>
      <c r="I47" s="223">
        <f t="shared" si="0"/>
        <v>1.6566043536245714E-2</v>
      </c>
      <c r="J47" s="406"/>
      <c r="K47" s="419"/>
      <c r="L47" s="420"/>
      <c r="M47" s="152"/>
      <c r="N47" s="152"/>
      <c r="O47" s="152"/>
      <c r="P47" s="152"/>
      <c r="Q47" s="152"/>
      <c r="R47" s="152"/>
    </row>
    <row r="48" spans="1:101" ht="21" x14ac:dyDescent="0.35">
      <c r="B48" s="50"/>
      <c r="C48" s="48" t="s">
        <v>101</v>
      </c>
      <c r="D48" s="47" t="s">
        <v>102</v>
      </c>
      <c r="E48" s="49" t="s">
        <v>51</v>
      </c>
      <c r="F48" s="134">
        <f t="shared" si="7"/>
        <v>49.98</v>
      </c>
      <c r="G48" s="46">
        <v>807221</v>
      </c>
      <c r="H48" s="156">
        <f t="shared" si="6"/>
        <v>40344906</v>
      </c>
      <c r="I48" s="124">
        <f t="shared" si="0"/>
        <v>5.6394071752968473E-3</v>
      </c>
      <c r="J48" s="421"/>
      <c r="L48" s="165"/>
      <c r="M48" s="152"/>
      <c r="N48" s="152"/>
      <c r="O48" s="152"/>
      <c r="P48" s="152"/>
      <c r="Q48" s="152"/>
      <c r="R48" s="152"/>
    </row>
    <row r="49" spans="2:19" ht="21" x14ac:dyDescent="0.35">
      <c r="B49" s="50"/>
      <c r="C49" s="431" t="s">
        <v>103</v>
      </c>
      <c r="D49" s="219" t="s">
        <v>104</v>
      </c>
      <c r="E49" s="220" t="s">
        <v>51</v>
      </c>
      <c r="F49" s="221">
        <f t="shared" si="7"/>
        <v>158.03</v>
      </c>
      <c r="G49" s="432">
        <v>940000</v>
      </c>
      <c r="H49" s="434">
        <f t="shared" si="6"/>
        <v>148548200</v>
      </c>
      <c r="I49" s="223">
        <f t="shared" si="0"/>
        <v>2.0764053458382854E-2</v>
      </c>
      <c r="K49" s="397"/>
      <c r="L49" s="165"/>
      <c r="M49" s="152">
        <f>H49-K49</f>
        <v>148548200</v>
      </c>
      <c r="N49" s="152"/>
      <c r="O49" s="152"/>
      <c r="P49" s="152"/>
      <c r="Q49" s="152"/>
      <c r="R49" s="152"/>
    </row>
    <row r="50" spans="2:19" ht="21" x14ac:dyDescent="0.35">
      <c r="B50" s="50"/>
      <c r="C50" s="431" t="s">
        <v>105</v>
      </c>
      <c r="D50" s="219" t="s">
        <v>106</v>
      </c>
      <c r="E50" s="220" t="s">
        <v>51</v>
      </c>
      <c r="F50" s="221">
        <f t="shared" si="7"/>
        <v>30.08</v>
      </c>
      <c r="G50" s="432">
        <v>940000</v>
      </c>
      <c r="H50" s="434">
        <f t="shared" si="6"/>
        <v>28275200</v>
      </c>
      <c r="I50" s="223">
        <f t="shared" si="0"/>
        <v>3.9523048030636982E-3</v>
      </c>
      <c r="L50" s="165"/>
      <c r="M50" s="152"/>
      <c r="N50" s="152"/>
      <c r="O50" s="152"/>
      <c r="P50" s="152"/>
      <c r="Q50" s="152"/>
      <c r="R50" s="152"/>
    </row>
    <row r="51" spans="2:19" ht="21" x14ac:dyDescent="0.35">
      <c r="B51" s="50"/>
      <c r="C51" s="431" t="s">
        <v>107</v>
      </c>
      <c r="D51" s="219" t="s">
        <v>108</v>
      </c>
      <c r="E51" s="220" t="s">
        <v>33</v>
      </c>
      <c r="F51" s="221">
        <f t="shared" si="7"/>
        <v>1121.17</v>
      </c>
      <c r="G51" s="432">
        <v>143924.073</v>
      </c>
      <c r="H51" s="434">
        <f t="shared" si="6"/>
        <v>161363271</v>
      </c>
      <c r="I51" s="223">
        <f t="shared" si="0"/>
        <v>2.2555342880381718E-2</v>
      </c>
      <c r="J51" s="423"/>
      <c r="K51" s="397"/>
      <c r="L51" s="165"/>
      <c r="M51" s="152"/>
      <c r="N51" s="152"/>
      <c r="O51" s="152"/>
      <c r="P51" s="152"/>
      <c r="Q51" s="152"/>
      <c r="R51" s="152"/>
    </row>
    <row r="52" spans="2:19" s="159" customFormat="1" ht="21" x14ac:dyDescent="0.35">
      <c r="B52" s="50"/>
      <c r="C52" s="431" t="s">
        <v>109</v>
      </c>
      <c r="D52" s="219" t="s">
        <v>110</v>
      </c>
      <c r="E52" s="220" t="s">
        <v>33</v>
      </c>
      <c r="F52" s="221">
        <f t="shared" si="7"/>
        <v>20.46</v>
      </c>
      <c r="G52" s="432">
        <v>190014</v>
      </c>
      <c r="H52" s="434">
        <f t="shared" si="6"/>
        <v>3887686</v>
      </c>
      <c r="I52" s="223">
        <f t="shared" si="0"/>
        <v>5.4342038431570759E-4</v>
      </c>
      <c r="J52" s="396"/>
      <c r="K52" s="397"/>
      <c r="L52" s="165"/>
      <c r="M52" s="152"/>
      <c r="N52" s="152"/>
      <c r="O52" s="152"/>
      <c r="P52" s="152"/>
      <c r="Q52" s="152"/>
      <c r="R52" s="152"/>
    </row>
    <row r="53" spans="2:19" ht="21" x14ac:dyDescent="0.35">
      <c r="B53" s="50"/>
      <c r="C53" s="431" t="s">
        <v>111</v>
      </c>
      <c r="D53" s="219" t="s">
        <v>112</v>
      </c>
      <c r="E53" s="220" t="s">
        <v>51</v>
      </c>
      <c r="F53" s="221">
        <f t="shared" si="7"/>
        <v>27.33</v>
      </c>
      <c r="G53" s="432">
        <v>1159875</v>
      </c>
      <c r="H53" s="434">
        <f t="shared" si="6"/>
        <v>31699384</v>
      </c>
      <c r="I53" s="223">
        <f t="shared" si="0"/>
        <v>4.4309369213077375E-3</v>
      </c>
      <c r="L53" s="165"/>
      <c r="M53" s="152"/>
      <c r="N53" s="152"/>
      <c r="O53" s="152"/>
      <c r="P53" s="152"/>
      <c r="Q53" s="152"/>
      <c r="R53" s="152"/>
    </row>
    <row r="54" spans="2:19" ht="40" x14ac:dyDescent="0.35">
      <c r="B54" s="50"/>
      <c r="C54" s="48" t="s">
        <v>113</v>
      </c>
      <c r="D54" s="47" t="s">
        <v>114</v>
      </c>
      <c r="E54" s="49" t="s">
        <v>51</v>
      </c>
      <c r="F54" s="134">
        <f t="shared" si="7"/>
        <v>25.79</v>
      </c>
      <c r="G54" s="46">
        <v>699500</v>
      </c>
      <c r="H54" s="156">
        <f t="shared" si="6"/>
        <v>18040105</v>
      </c>
      <c r="I54" s="124">
        <f t="shared" si="0"/>
        <v>2.521644184277156E-3</v>
      </c>
      <c r="L54" s="165"/>
      <c r="M54" s="152"/>
      <c r="N54" s="152"/>
      <c r="O54" s="152"/>
      <c r="P54" s="152"/>
      <c r="Q54" s="152"/>
      <c r="R54" s="152"/>
    </row>
    <row r="55" spans="2:19" ht="40" x14ac:dyDescent="0.35">
      <c r="B55" s="52"/>
      <c r="C55" s="48" t="s">
        <v>115</v>
      </c>
      <c r="D55" s="47" t="s">
        <v>116</v>
      </c>
      <c r="E55" s="49" t="s">
        <v>51</v>
      </c>
      <c r="F55" s="134">
        <f t="shared" si="7"/>
        <v>34.15</v>
      </c>
      <c r="G55" s="46">
        <v>767825</v>
      </c>
      <c r="H55" s="156">
        <f t="shared" si="6"/>
        <v>26221224</v>
      </c>
      <c r="I55" s="163">
        <f t="shared" si="0"/>
        <v>3.6652002304991341E-3</v>
      </c>
      <c r="L55" s="165"/>
      <c r="M55" s="152"/>
      <c r="N55" s="152"/>
      <c r="O55" s="152"/>
      <c r="P55" s="152"/>
      <c r="Q55" s="152"/>
      <c r="R55" s="152"/>
    </row>
    <row r="56" spans="2:19" ht="21" x14ac:dyDescent="0.35">
      <c r="B56" s="50"/>
      <c r="C56" s="54" t="s">
        <v>117</v>
      </c>
      <c r="D56" s="44" t="s">
        <v>118</v>
      </c>
      <c r="E56" s="43"/>
      <c r="F56" s="132"/>
      <c r="G56" s="42"/>
      <c r="H56" s="98">
        <f>+SUM(H57:H61)</f>
        <v>196012110</v>
      </c>
      <c r="I56" s="93">
        <f t="shared" si="0"/>
        <v>2.7398554344855205E-2</v>
      </c>
      <c r="L56" s="165"/>
      <c r="M56" s="152"/>
      <c r="N56" s="152"/>
      <c r="O56" s="152"/>
      <c r="P56" s="152"/>
      <c r="Q56" s="152"/>
      <c r="R56" s="152"/>
    </row>
    <row r="57" spans="2:19" ht="21" x14ac:dyDescent="0.35">
      <c r="B57" s="50"/>
      <c r="C57" s="431" t="s">
        <v>119</v>
      </c>
      <c r="D57" s="219" t="s">
        <v>120</v>
      </c>
      <c r="E57" s="220" t="s">
        <v>121</v>
      </c>
      <c r="F57" s="221">
        <f>+'MEMORIA DE CANTIDADES '!K106</f>
        <v>2080</v>
      </c>
      <c r="G57" s="432">
        <v>60445</v>
      </c>
      <c r="H57" s="434">
        <f t="shared" ref="H57:H61" si="10">ROUND(ROUND(F57,2)*ROUND(G57,0),0)</f>
        <v>125725600</v>
      </c>
      <c r="I57" s="437">
        <f t="shared" si="0"/>
        <v>1.7573912571725938E-2</v>
      </c>
      <c r="J57" s="423"/>
      <c r="K57" s="397"/>
      <c r="L57" s="165"/>
      <c r="M57" s="152"/>
      <c r="N57" s="152"/>
      <c r="O57" s="152"/>
      <c r="P57" s="152"/>
      <c r="Q57" s="152"/>
      <c r="R57" s="152"/>
    </row>
    <row r="58" spans="2:19" ht="40" x14ac:dyDescent="0.35">
      <c r="B58" s="50"/>
      <c r="C58" s="154" t="s">
        <v>122</v>
      </c>
      <c r="D58" s="208" t="s">
        <v>123</v>
      </c>
      <c r="E58" s="49" t="s">
        <v>121</v>
      </c>
      <c r="F58" s="56">
        <f>+'MEMORIA DE CANTIDADES '!K108</f>
        <v>16</v>
      </c>
      <c r="G58" s="46">
        <v>83810</v>
      </c>
      <c r="H58" s="99">
        <f t="shared" si="10"/>
        <v>1340960</v>
      </c>
      <c r="I58" s="100">
        <f t="shared" si="0"/>
        <v>1.8743926298368522E-4</v>
      </c>
      <c r="L58" s="165"/>
      <c r="M58" s="152"/>
      <c r="N58" s="152"/>
      <c r="O58" s="152"/>
      <c r="P58" s="152"/>
      <c r="Q58" s="152"/>
      <c r="R58" s="152"/>
    </row>
    <row r="59" spans="2:19" ht="21" x14ac:dyDescent="0.35">
      <c r="B59" s="50"/>
      <c r="C59" s="48" t="s">
        <v>124</v>
      </c>
      <c r="D59" s="47" t="s">
        <v>125</v>
      </c>
      <c r="E59" s="49" t="s">
        <v>126</v>
      </c>
      <c r="F59" s="56">
        <f>VLOOKUP(C59,CANTIDADES,10,0)</f>
        <v>966.94</v>
      </c>
      <c r="G59" s="46">
        <v>15031</v>
      </c>
      <c r="H59" s="99">
        <f t="shared" si="10"/>
        <v>14534075</v>
      </c>
      <c r="I59" s="95">
        <f t="shared" si="0"/>
        <v>2.0315716398323627E-3</v>
      </c>
      <c r="L59" s="165"/>
      <c r="M59" s="152"/>
      <c r="N59" s="152"/>
      <c r="O59" s="152"/>
      <c r="P59" s="152"/>
      <c r="Q59" s="152"/>
      <c r="R59" s="152"/>
    </row>
    <row r="60" spans="2:19" ht="21" x14ac:dyDescent="0.35">
      <c r="B60" s="50"/>
      <c r="C60" s="48" t="s">
        <v>127</v>
      </c>
      <c r="D60" s="47" t="s">
        <v>128</v>
      </c>
      <c r="E60" s="49" t="s">
        <v>126</v>
      </c>
      <c r="F60" s="56">
        <f>VLOOKUP(C60,CANTIDADES,10,0)</f>
        <v>2763.69</v>
      </c>
      <c r="G60" s="46">
        <v>17370</v>
      </c>
      <c r="H60" s="99">
        <f t="shared" si="10"/>
        <v>48005295</v>
      </c>
      <c r="I60" s="95">
        <f t="shared" si="0"/>
        <v>6.7101756309766057E-3</v>
      </c>
      <c r="L60" s="165"/>
      <c r="M60" s="152"/>
      <c r="N60" s="152"/>
      <c r="O60" s="152"/>
      <c r="P60" s="152"/>
      <c r="Q60" s="152"/>
      <c r="R60" s="152"/>
    </row>
    <row r="61" spans="2:19" s="51" customFormat="1" ht="21" x14ac:dyDescent="0.35">
      <c r="B61" s="50"/>
      <c r="C61" s="48" t="s">
        <v>129</v>
      </c>
      <c r="D61" s="47" t="s">
        <v>130</v>
      </c>
      <c r="E61" s="49" t="s">
        <v>126</v>
      </c>
      <c r="F61" s="56">
        <f>VLOOKUP(C61,CANTIDADES,10,0)</f>
        <v>311.04000000000002</v>
      </c>
      <c r="G61" s="46">
        <v>20595.667387158661</v>
      </c>
      <c r="H61" s="99">
        <f t="shared" si="10"/>
        <v>6406180</v>
      </c>
      <c r="I61" s="95">
        <f t="shared" si="0"/>
        <v>8.9545523933661311E-4</v>
      </c>
      <c r="J61" s="394"/>
      <c r="K61" s="395"/>
      <c r="L61" s="165"/>
      <c r="M61" s="152"/>
      <c r="N61" s="152"/>
      <c r="O61" s="152"/>
      <c r="P61" s="152"/>
      <c r="Q61" s="152"/>
      <c r="R61" s="152"/>
    </row>
    <row r="62" spans="2:19" s="63" customFormat="1" ht="21" x14ac:dyDescent="0.35">
      <c r="B62" s="50"/>
      <c r="C62" s="54" t="s">
        <v>131</v>
      </c>
      <c r="D62" s="44" t="s">
        <v>132</v>
      </c>
      <c r="E62" s="43"/>
      <c r="F62" s="132"/>
      <c r="G62" s="42"/>
      <c r="H62" s="98">
        <f>+SUM(H63:H64)</f>
        <v>1050334718</v>
      </c>
      <c r="I62" s="93">
        <f t="shared" si="0"/>
        <v>0.14681568833380329</v>
      </c>
      <c r="J62" s="394"/>
      <c r="K62" s="395"/>
      <c r="L62" s="165"/>
      <c r="M62" s="152"/>
      <c r="N62" s="152"/>
      <c r="O62" s="152"/>
      <c r="P62" s="152"/>
      <c r="Q62" s="152"/>
      <c r="R62" s="152"/>
    </row>
    <row r="63" spans="2:19" s="63" customFormat="1" x14ac:dyDescent="0.35">
      <c r="B63" s="161"/>
      <c r="C63" s="48" t="s">
        <v>133</v>
      </c>
      <c r="D63" s="47" t="s">
        <v>134</v>
      </c>
      <c r="E63" s="49" t="s">
        <v>126</v>
      </c>
      <c r="F63" s="134">
        <f>VLOOKUP(C63,CANTIDADES,10,0)</f>
        <v>106970.24000000001</v>
      </c>
      <c r="G63" s="46">
        <v>8918</v>
      </c>
      <c r="H63" s="156">
        <f>ROUND(ROUND(F63,2)*ROUND(G63,0),0)</f>
        <v>953960600</v>
      </c>
      <c r="I63" s="124">
        <f t="shared" si="0"/>
        <v>0.13334452316211831</v>
      </c>
      <c r="J63" s="394"/>
      <c r="K63" s="397"/>
      <c r="L63" s="165"/>
      <c r="M63" s="152">
        <f t="shared" si="3"/>
        <v>953960600</v>
      </c>
      <c r="N63" s="152"/>
      <c r="O63" s="152"/>
      <c r="P63" s="152"/>
      <c r="Q63" s="152"/>
      <c r="R63" s="152"/>
      <c r="S63" s="162"/>
    </row>
    <row r="64" spans="2:19" s="63" customFormat="1" x14ac:dyDescent="0.35">
      <c r="B64" s="161"/>
      <c r="C64" s="48" t="s">
        <v>135</v>
      </c>
      <c r="D64" s="47" t="s">
        <v>136</v>
      </c>
      <c r="E64" s="49" t="s">
        <v>126</v>
      </c>
      <c r="F64" s="134">
        <f>VLOOKUP(C64,CANTIDADES,10,0)</f>
        <v>10375.08</v>
      </c>
      <c r="G64" s="46">
        <v>9289</v>
      </c>
      <c r="H64" s="156">
        <f>ROUND(ROUND(F64,2)*ROUND(G64,0),0)</f>
        <v>96374118</v>
      </c>
      <c r="I64" s="124">
        <f t="shared" si="0"/>
        <v>1.3471165171684996E-2</v>
      </c>
      <c r="J64" s="396"/>
      <c r="K64" s="397"/>
      <c r="L64" s="165"/>
      <c r="M64" s="152"/>
      <c r="N64" s="152"/>
      <c r="Q64" s="152"/>
      <c r="R64" s="152"/>
      <c r="S64" s="152"/>
    </row>
    <row r="65" spans="2:18" s="63" customFormat="1" ht="21" x14ac:dyDescent="0.35">
      <c r="B65" s="50"/>
      <c r="C65" s="109" t="s">
        <v>137</v>
      </c>
      <c r="D65" s="66" t="s">
        <v>138</v>
      </c>
      <c r="E65" s="65"/>
      <c r="F65" s="133"/>
      <c r="G65" s="64"/>
      <c r="H65" s="90">
        <f>H66+H74+H84+H100+H107+H111</f>
        <v>1842340572</v>
      </c>
      <c r="I65" s="91">
        <f t="shared" si="0"/>
        <v>0.25752219229553536</v>
      </c>
      <c r="J65" s="394"/>
      <c r="K65" s="395"/>
      <c r="L65" s="165"/>
      <c r="M65" s="152"/>
      <c r="N65" s="152"/>
      <c r="O65" s="152"/>
      <c r="P65" s="152"/>
      <c r="Q65" s="152"/>
      <c r="R65" s="152"/>
    </row>
    <row r="66" spans="2:18" s="51" customFormat="1" ht="21" x14ac:dyDescent="0.35">
      <c r="B66" s="50"/>
      <c r="C66" s="54" t="s">
        <v>139</v>
      </c>
      <c r="D66" s="44" t="s">
        <v>140</v>
      </c>
      <c r="E66" s="43"/>
      <c r="F66" s="132"/>
      <c r="G66" s="42"/>
      <c r="H66" s="92">
        <f>+SUM(H67:H73)</f>
        <v>562128942</v>
      </c>
      <c r="I66" s="93">
        <f t="shared" si="0"/>
        <v>7.8574330770700654E-2</v>
      </c>
      <c r="J66" s="394"/>
      <c r="K66" s="395"/>
      <c r="L66" s="165"/>
      <c r="M66" s="152"/>
      <c r="N66" s="152"/>
      <c r="O66" s="152"/>
      <c r="P66" s="152"/>
      <c r="Q66" s="152"/>
      <c r="R66" s="152"/>
    </row>
    <row r="67" spans="2:18" s="51" customFormat="1" ht="76.5" customHeight="1" x14ac:dyDescent="0.35">
      <c r="B67" s="38"/>
      <c r="C67" s="438" t="s">
        <v>141</v>
      </c>
      <c r="D67" s="439" t="s">
        <v>142</v>
      </c>
      <c r="E67" s="440" t="s">
        <v>143</v>
      </c>
      <c r="F67" s="221">
        <f t="shared" ref="F67:F73" si="11">VLOOKUP(C67,CANTIDADES,10,0)</f>
        <v>1296.31</v>
      </c>
      <c r="G67" s="441">
        <v>11303</v>
      </c>
      <c r="H67" s="442">
        <f t="shared" ref="H67:H73" si="12">ROUND(ROUND(F67,2)*ROUND(G67,0),0)</f>
        <v>14652192</v>
      </c>
      <c r="I67" s="437">
        <f t="shared" si="0"/>
        <v>2.0480820230099695E-3</v>
      </c>
      <c r="J67" s="516"/>
      <c r="K67" s="517"/>
      <c r="L67" s="165"/>
      <c r="M67" s="152"/>
      <c r="N67" s="152"/>
      <c r="O67" s="152"/>
      <c r="P67" s="152"/>
      <c r="Q67" s="152"/>
      <c r="R67" s="152"/>
    </row>
    <row r="68" spans="2:18" ht="35.25" customHeight="1" x14ac:dyDescent="0.35">
      <c r="B68" s="50"/>
      <c r="C68" s="438" t="s">
        <v>144</v>
      </c>
      <c r="D68" s="439" t="s">
        <v>145</v>
      </c>
      <c r="E68" s="440" t="s">
        <v>33</v>
      </c>
      <c r="F68" s="221">
        <f t="shared" si="11"/>
        <v>3131.67</v>
      </c>
      <c r="G68" s="444">
        <v>107592</v>
      </c>
      <c r="H68" s="442">
        <f t="shared" si="12"/>
        <v>336942639</v>
      </c>
      <c r="I68" s="437">
        <f t="shared" si="0"/>
        <v>4.7097810465590258E-2</v>
      </c>
      <c r="J68" s="423"/>
      <c r="K68" s="397"/>
      <c r="L68" s="165"/>
      <c r="M68" s="152"/>
      <c r="N68" s="152"/>
      <c r="O68" s="152"/>
      <c r="P68" s="152"/>
      <c r="Q68" s="152"/>
      <c r="R68" s="152"/>
    </row>
    <row r="69" spans="2:18" ht="43.5" customHeight="1" x14ac:dyDescent="0.35">
      <c r="B69" s="50"/>
      <c r="C69" s="438" t="s">
        <v>146</v>
      </c>
      <c r="D69" s="439" t="s">
        <v>147</v>
      </c>
      <c r="E69" s="440" t="s">
        <v>33</v>
      </c>
      <c r="F69" s="221">
        <f>+'MEMORIA DE CANTIDADES '!K252</f>
        <v>418.51</v>
      </c>
      <c r="G69" s="444">
        <v>167815</v>
      </c>
      <c r="H69" s="442">
        <f t="shared" si="12"/>
        <v>70232256</v>
      </c>
      <c r="I69" s="437">
        <f t="shared" si="0"/>
        <v>9.8170581540996792E-3</v>
      </c>
      <c r="J69" s="396"/>
      <c r="K69" s="397"/>
      <c r="L69" s="165"/>
      <c r="M69" s="152"/>
      <c r="N69" s="152"/>
      <c r="O69" s="152"/>
      <c r="P69" s="152"/>
      <c r="Q69" s="152"/>
      <c r="R69" s="152"/>
    </row>
    <row r="70" spans="2:18" ht="21" x14ac:dyDescent="0.35">
      <c r="B70" s="50"/>
      <c r="C70" s="438" t="s">
        <v>148</v>
      </c>
      <c r="D70" s="439" t="s">
        <v>149</v>
      </c>
      <c r="E70" s="440" t="s">
        <v>38</v>
      </c>
      <c r="F70" s="221">
        <f t="shared" si="11"/>
        <v>410.17</v>
      </c>
      <c r="G70" s="441">
        <v>229741</v>
      </c>
      <c r="H70" s="442">
        <f t="shared" si="12"/>
        <v>94232866</v>
      </c>
      <c r="I70" s="437">
        <f t="shared" si="0"/>
        <v>1.3171861168029151E-2</v>
      </c>
      <c r="L70" s="165"/>
      <c r="M70" s="152"/>
      <c r="N70" s="152"/>
      <c r="O70" s="152"/>
      <c r="P70" s="152"/>
      <c r="Q70" s="152"/>
      <c r="R70" s="152"/>
    </row>
    <row r="71" spans="2:18" ht="67.5" customHeight="1" x14ac:dyDescent="0.35">
      <c r="B71" s="50"/>
      <c r="C71" s="438" t="s">
        <v>150</v>
      </c>
      <c r="D71" s="443" t="s">
        <v>151</v>
      </c>
      <c r="E71" s="440" t="s">
        <v>33</v>
      </c>
      <c r="F71" s="221">
        <f t="shared" si="11"/>
        <v>71.48</v>
      </c>
      <c r="G71" s="444">
        <v>90841</v>
      </c>
      <c r="H71" s="442">
        <f t="shared" si="12"/>
        <v>6493315</v>
      </c>
      <c r="I71" s="437">
        <f t="shared" si="0"/>
        <v>9.0763496146112344E-4</v>
      </c>
      <c r="J71" s="516"/>
      <c r="K71" s="517"/>
      <c r="L71" s="165"/>
      <c r="M71" s="152"/>
      <c r="N71" s="152"/>
      <c r="O71" s="152"/>
      <c r="P71" s="152"/>
      <c r="Q71" s="152"/>
      <c r="R71" s="152"/>
    </row>
    <row r="72" spans="2:18" x14ac:dyDescent="0.35">
      <c r="B72" s="59"/>
      <c r="C72" s="438" t="s">
        <v>152</v>
      </c>
      <c r="D72" s="439" t="s">
        <v>153</v>
      </c>
      <c r="E72" s="440" t="s">
        <v>51</v>
      </c>
      <c r="F72" s="221">
        <f t="shared" si="11"/>
        <v>1.91</v>
      </c>
      <c r="G72" s="441">
        <v>836392</v>
      </c>
      <c r="H72" s="442">
        <f t="shared" si="12"/>
        <v>1597509</v>
      </c>
      <c r="I72" s="437">
        <f t="shared" si="0"/>
        <v>2.2329965813283319E-4</v>
      </c>
      <c r="J72" s="396"/>
      <c r="K72" s="397"/>
      <c r="L72" s="165"/>
      <c r="M72" s="152"/>
      <c r="N72" s="152"/>
      <c r="O72" s="152"/>
      <c r="P72" s="152"/>
      <c r="Q72" s="152"/>
      <c r="R72" s="152"/>
    </row>
    <row r="73" spans="2:18" x14ac:dyDescent="0.35">
      <c r="B73" s="59"/>
      <c r="C73" s="425" t="s">
        <v>154</v>
      </c>
      <c r="D73" s="426" t="s">
        <v>155</v>
      </c>
      <c r="E73" s="427" t="s">
        <v>33</v>
      </c>
      <c r="F73" s="393">
        <f t="shared" si="11"/>
        <v>290.88</v>
      </c>
      <c r="G73" s="428">
        <v>130563</v>
      </c>
      <c r="H73" s="429">
        <f t="shared" si="12"/>
        <v>37978165</v>
      </c>
      <c r="I73" s="424">
        <f t="shared" si="0"/>
        <v>5.3085843403776322E-3</v>
      </c>
      <c r="J73" s="422"/>
      <c r="K73" s="397"/>
      <c r="L73" s="165"/>
      <c r="M73" s="152"/>
      <c r="N73" s="152"/>
      <c r="O73" s="152"/>
      <c r="P73" s="152"/>
      <c r="Q73" s="152"/>
      <c r="R73" s="152"/>
    </row>
    <row r="74" spans="2:18" ht="21" x14ac:dyDescent="0.35">
      <c r="B74" s="50"/>
      <c r="C74" s="54" t="s">
        <v>156</v>
      </c>
      <c r="D74" s="44" t="s">
        <v>157</v>
      </c>
      <c r="E74" s="43"/>
      <c r="F74" s="132"/>
      <c r="G74" s="42"/>
      <c r="H74" s="92">
        <f>H75+H79</f>
        <v>116338443</v>
      </c>
      <c r="I74" s="93">
        <f t="shared" si="0"/>
        <v>1.6261776647021144E-2</v>
      </c>
      <c r="L74" s="165"/>
      <c r="M74" s="152"/>
      <c r="N74" s="152"/>
      <c r="O74" s="152"/>
      <c r="P74" s="152"/>
      <c r="Q74" s="152"/>
      <c r="R74" s="152"/>
    </row>
    <row r="75" spans="2:18" ht="21" x14ac:dyDescent="0.35">
      <c r="B75" s="50"/>
      <c r="C75" s="108" t="s">
        <v>158</v>
      </c>
      <c r="D75" s="41" t="s">
        <v>159</v>
      </c>
      <c r="E75" s="40"/>
      <c r="F75" s="131"/>
      <c r="G75" s="39"/>
      <c r="H75" s="96">
        <f>+SUM(H76:H78)</f>
        <v>29953586</v>
      </c>
      <c r="I75" s="97">
        <f t="shared" si="0"/>
        <v>4.1869094406682024E-3</v>
      </c>
      <c r="L75" s="165"/>
      <c r="M75" s="152"/>
      <c r="N75" s="152"/>
      <c r="O75" s="152"/>
      <c r="P75" s="152"/>
      <c r="Q75" s="152"/>
      <c r="R75" s="152"/>
    </row>
    <row r="76" spans="2:18" s="51" customFormat="1" ht="21" x14ac:dyDescent="0.35">
      <c r="B76" s="50"/>
      <c r="C76" s="48" t="s">
        <v>160</v>
      </c>
      <c r="D76" s="47" t="s">
        <v>161</v>
      </c>
      <c r="E76" s="49" t="s">
        <v>33</v>
      </c>
      <c r="F76" s="134">
        <f>VLOOKUP(C76,CANTIDADES,10,0)</f>
        <v>369.55</v>
      </c>
      <c r="G76" s="46">
        <v>27704</v>
      </c>
      <c r="H76" s="123">
        <f>ROUND(ROUND(F76,2)*ROUND(G76,0),0)</f>
        <v>10238013</v>
      </c>
      <c r="I76" s="124">
        <f t="shared" ref="I76:I139" si="13">+H76/$H$594</f>
        <v>1.4310684965527594E-3</v>
      </c>
      <c r="J76" s="405"/>
      <c r="K76" s="395"/>
      <c r="L76" s="165"/>
      <c r="M76" s="152"/>
      <c r="N76" s="152"/>
      <c r="O76" s="152"/>
      <c r="P76" s="152"/>
      <c r="Q76" s="152"/>
      <c r="R76" s="152"/>
    </row>
    <row r="77" spans="2:18" s="51" customFormat="1" x14ac:dyDescent="0.35">
      <c r="B77" s="55"/>
      <c r="C77" s="48" t="s">
        <v>162</v>
      </c>
      <c r="D77" s="47" t="s">
        <v>163</v>
      </c>
      <c r="E77" s="49" t="s">
        <v>33</v>
      </c>
      <c r="F77" s="134">
        <f>VLOOKUP(C77,CANTIDADES,10,0)</f>
        <v>369.55</v>
      </c>
      <c r="G77" s="46">
        <v>23818</v>
      </c>
      <c r="H77" s="123">
        <f>ROUND(ROUND(F77,2)*ROUND(G77,0),0)</f>
        <v>8801942</v>
      </c>
      <c r="I77" s="124">
        <f t="shared" si="13"/>
        <v>1.2303346269129164E-3</v>
      </c>
      <c r="J77" s="405"/>
      <c r="K77" s="395"/>
      <c r="L77" s="165"/>
      <c r="M77" s="152"/>
      <c r="N77" s="152"/>
      <c r="O77" s="152"/>
      <c r="P77" s="152"/>
      <c r="Q77" s="152"/>
      <c r="R77" s="152"/>
    </row>
    <row r="78" spans="2:18" s="51" customFormat="1" ht="40" x14ac:dyDescent="0.35">
      <c r="B78" s="50"/>
      <c r="C78" s="48" t="s">
        <v>164</v>
      </c>
      <c r="D78" s="47" t="s">
        <v>165</v>
      </c>
      <c r="E78" s="49" t="s">
        <v>51</v>
      </c>
      <c r="F78" s="56">
        <f>VLOOKUP(C78,CANTIDADES,10,0)</f>
        <v>40.65</v>
      </c>
      <c r="G78" s="46">
        <v>268478</v>
      </c>
      <c r="H78" s="94">
        <f>ROUND(ROUND(F78,2)*ROUND(G78,0),0)</f>
        <v>10913631</v>
      </c>
      <c r="I78" s="95">
        <f t="shared" si="13"/>
        <v>1.5255063172025262E-3</v>
      </c>
      <c r="J78" s="394"/>
      <c r="K78" s="395"/>
      <c r="L78" s="165"/>
      <c r="M78" s="152"/>
      <c r="N78" s="152"/>
      <c r="O78" s="152"/>
      <c r="P78" s="152"/>
      <c r="Q78" s="152"/>
      <c r="R78" s="152"/>
    </row>
    <row r="79" spans="2:18" s="51" customFormat="1" ht="21" x14ac:dyDescent="0.35">
      <c r="B79" s="50"/>
      <c r="C79" s="108" t="s">
        <v>166</v>
      </c>
      <c r="D79" s="41" t="s">
        <v>167</v>
      </c>
      <c r="E79" s="40"/>
      <c r="F79" s="131"/>
      <c r="G79" s="39"/>
      <c r="H79" s="96">
        <f>SUM(H80:H83)</f>
        <v>86384857</v>
      </c>
      <c r="I79" s="97">
        <f t="shared" si="13"/>
        <v>1.2074867206352943E-2</v>
      </c>
      <c r="J79" s="394"/>
      <c r="K79" s="395"/>
      <c r="L79" s="165"/>
      <c r="M79" s="152"/>
      <c r="N79" s="152"/>
      <c r="O79" s="152"/>
      <c r="P79" s="152"/>
      <c r="Q79" s="152"/>
      <c r="R79" s="152"/>
    </row>
    <row r="80" spans="2:18" s="51" customFormat="1" x14ac:dyDescent="0.35">
      <c r="B80" s="59"/>
      <c r="C80" s="48" t="s">
        <v>168</v>
      </c>
      <c r="D80" s="47" t="s">
        <v>169</v>
      </c>
      <c r="E80" s="49" t="s">
        <v>33</v>
      </c>
      <c r="F80" s="134">
        <f>VLOOKUP(C80,CANTIDADES,10,0)</f>
        <v>6.04</v>
      </c>
      <c r="G80" s="46">
        <v>380492</v>
      </c>
      <c r="H80" s="123">
        <f>ROUND(ROUND(F80,2)*ROUND(G80,0),0)</f>
        <v>2298172</v>
      </c>
      <c r="I80" s="124">
        <f t="shared" si="13"/>
        <v>3.2123826653273913E-4</v>
      </c>
      <c r="J80" s="394"/>
      <c r="K80" s="395"/>
      <c r="L80" s="165"/>
      <c r="M80" s="152"/>
      <c r="N80" s="152"/>
      <c r="O80" s="152"/>
      <c r="P80" s="152"/>
      <c r="Q80" s="152"/>
      <c r="R80" s="152"/>
    </row>
    <row r="81" spans="2:18" s="51" customFormat="1" ht="40" x14ac:dyDescent="0.35">
      <c r="B81" s="59"/>
      <c r="C81" s="48" t="s">
        <v>170</v>
      </c>
      <c r="D81" s="119" t="s">
        <v>171</v>
      </c>
      <c r="E81" s="49" t="s">
        <v>121</v>
      </c>
      <c r="F81" s="134">
        <f>VLOOKUP(C81,CANTIDADES,10,0)</f>
        <v>8</v>
      </c>
      <c r="G81" s="46">
        <v>32609.315249999996</v>
      </c>
      <c r="H81" s="123">
        <f>ROUND(ROUND(F81,2)*ROUND(G81,0),0)</f>
        <v>260872</v>
      </c>
      <c r="I81" s="124">
        <f t="shared" si="13"/>
        <v>3.64646636835401E-5</v>
      </c>
      <c r="J81" s="394"/>
      <c r="K81" s="397"/>
      <c r="L81" s="165"/>
      <c r="M81" s="152"/>
      <c r="N81" s="152"/>
      <c r="O81" s="152"/>
      <c r="P81" s="152"/>
      <c r="Q81" s="152"/>
      <c r="R81" s="152"/>
    </row>
    <row r="82" spans="2:18" s="51" customFormat="1" ht="120" x14ac:dyDescent="0.35">
      <c r="B82" s="59"/>
      <c r="C82" s="431" t="s">
        <v>172</v>
      </c>
      <c r="D82" s="445" t="s">
        <v>173</v>
      </c>
      <c r="E82" s="220" t="s">
        <v>33</v>
      </c>
      <c r="F82" s="221">
        <f>VLOOKUP(C82,CANTIDADES,10,0)</f>
        <v>553.11</v>
      </c>
      <c r="G82" s="432">
        <v>150052</v>
      </c>
      <c r="H82" s="222">
        <f>ROUND(ROUND(F82,2)*ROUND(G82,0),0)</f>
        <v>82995262</v>
      </c>
      <c r="I82" s="223">
        <f t="shared" si="13"/>
        <v>1.1601069935283571E-2</v>
      </c>
      <c r="J82" s="430"/>
      <c r="K82" s="395"/>
      <c r="L82" s="165"/>
      <c r="M82" s="152"/>
      <c r="N82" s="152"/>
      <c r="O82" s="152"/>
      <c r="P82" s="152"/>
      <c r="Q82" s="152"/>
      <c r="R82" s="152"/>
    </row>
    <row r="83" spans="2:18" s="51" customFormat="1" ht="40" x14ac:dyDescent="0.35">
      <c r="B83" s="59"/>
      <c r="C83" s="48" t="s">
        <v>174</v>
      </c>
      <c r="D83" s="119" t="s">
        <v>175</v>
      </c>
      <c r="E83" s="49" t="s">
        <v>33</v>
      </c>
      <c r="F83" s="134">
        <f>VLOOKUP(C83,CANTIDADES,10,0)</f>
        <v>20.6</v>
      </c>
      <c r="G83" s="46">
        <v>40317.511766666663</v>
      </c>
      <c r="H83" s="123">
        <f>ROUND(ROUND(F83,2)*ROUND(G83,0),0)</f>
        <v>830551</v>
      </c>
      <c r="I83" s="124">
        <f t="shared" si="13"/>
        <v>1.1609434085309238E-4</v>
      </c>
      <c r="J83" s="405"/>
      <c r="K83" s="397"/>
      <c r="L83" s="165"/>
      <c r="M83" s="152"/>
      <c r="N83" s="152"/>
      <c r="O83" s="152"/>
      <c r="P83" s="152"/>
      <c r="Q83" s="152"/>
      <c r="R83" s="152"/>
    </row>
    <row r="84" spans="2:18" s="63" customFormat="1" ht="21" x14ac:dyDescent="0.35">
      <c r="B84" s="50"/>
      <c r="C84" s="54" t="s">
        <v>176</v>
      </c>
      <c r="D84" s="44" t="s">
        <v>177</v>
      </c>
      <c r="E84" s="43"/>
      <c r="F84" s="132"/>
      <c r="G84" s="42"/>
      <c r="H84" s="92">
        <f>+H85</f>
        <v>469688560</v>
      </c>
      <c r="I84" s="93">
        <f t="shared" si="13"/>
        <v>6.5653022848010695E-2</v>
      </c>
      <c r="J84" s="394"/>
      <c r="K84" s="395"/>
      <c r="L84" s="165"/>
      <c r="M84" s="152"/>
      <c r="N84" s="152"/>
      <c r="O84" s="152"/>
      <c r="P84" s="152"/>
      <c r="Q84" s="152"/>
      <c r="R84" s="152"/>
    </row>
    <row r="85" spans="2:18" s="51" customFormat="1" ht="21" x14ac:dyDescent="0.35">
      <c r="B85" s="50"/>
      <c r="C85" s="108" t="s">
        <v>178</v>
      </c>
      <c r="D85" s="41" t="s">
        <v>179</v>
      </c>
      <c r="E85" s="40"/>
      <c r="F85" s="131"/>
      <c r="G85" s="39"/>
      <c r="H85" s="96">
        <f>+SUM(H86:H99)</f>
        <v>469688560</v>
      </c>
      <c r="I85" s="97">
        <f t="shared" si="13"/>
        <v>6.5653022848010695E-2</v>
      </c>
      <c r="J85" s="394"/>
      <c r="K85" s="395"/>
      <c r="L85" s="165"/>
      <c r="M85" s="152"/>
      <c r="N85" s="152"/>
      <c r="O85" s="152"/>
      <c r="P85" s="152"/>
      <c r="Q85" s="152"/>
      <c r="R85" s="152"/>
    </row>
    <row r="86" spans="2:18" s="51" customFormat="1" ht="40" x14ac:dyDescent="0.35">
      <c r="B86" s="50"/>
      <c r="C86" s="48" t="s">
        <v>180</v>
      </c>
      <c r="D86" s="119" t="s">
        <v>181</v>
      </c>
      <c r="E86" s="49" t="s">
        <v>121</v>
      </c>
      <c r="F86" s="134">
        <f t="shared" ref="F86:F98" si="14">VLOOKUP(C86,CANTIDADES,10,0)</f>
        <v>6</v>
      </c>
      <c r="G86" s="46">
        <v>745550</v>
      </c>
      <c r="H86" s="123">
        <f t="shared" ref="H86:H98" si="15">ROUND(ROUND(F86,2)*ROUND(G86,0),0)</f>
        <v>4473300</v>
      </c>
      <c r="I86" s="124">
        <f t="shared" si="13"/>
        <v>6.252774542901497E-4</v>
      </c>
      <c r="J86" s="394"/>
      <c r="K86" s="395"/>
      <c r="L86" s="165"/>
      <c r="M86" s="152"/>
      <c r="N86" s="152"/>
      <c r="O86" s="152"/>
      <c r="P86" s="152"/>
      <c r="Q86" s="152"/>
      <c r="R86" s="152"/>
    </row>
    <row r="87" spans="2:18" s="51" customFormat="1" ht="40" x14ac:dyDescent="0.35">
      <c r="B87" s="50"/>
      <c r="C87" s="48" t="s">
        <v>182</v>
      </c>
      <c r="D87" s="119" t="s">
        <v>183</v>
      </c>
      <c r="E87" s="49" t="s">
        <v>33</v>
      </c>
      <c r="F87" s="134">
        <f t="shared" si="14"/>
        <v>318.54000000000002</v>
      </c>
      <c r="G87" s="46">
        <v>518427</v>
      </c>
      <c r="H87" s="123">
        <f t="shared" si="15"/>
        <v>165139737</v>
      </c>
      <c r="I87" s="124">
        <f t="shared" si="13"/>
        <v>2.3083216943532704E-2</v>
      </c>
      <c r="J87" s="394"/>
      <c r="K87" s="395"/>
      <c r="L87" s="165"/>
      <c r="M87" s="152"/>
      <c r="N87" s="152"/>
      <c r="O87" s="152"/>
      <c r="P87" s="152"/>
      <c r="Q87" s="152"/>
      <c r="R87" s="152"/>
    </row>
    <row r="88" spans="2:18" s="51" customFormat="1" ht="40" x14ac:dyDescent="0.35">
      <c r="B88" s="50"/>
      <c r="C88" s="62" t="s">
        <v>184</v>
      </c>
      <c r="D88" s="164" t="s">
        <v>185</v>
      </c>
      <c r="E88" s="61" t="s">
        <v>33</v>
      </c>
      <c r="F88" s="134">
        <f t="shared" si="14"/>
        <v>50.3</v>
      </c>
      <c r="G88" s="60">
        <v>559578</v>
      </c>
      <c r="H88" s="123">
        <f t="shared" si="15"/>
        <v>28146773</v>
      </c>
      <c r="I88" s="163">
        <f t="shared" si="13"/>
        <v>3.9343532890534329E-3</v>
      </c>
      <c r="J88" s="394"/>
      <c r="K88" s="395"/>
      <c r="L88" s="165"/>
      <c r="M88" s="152"/>
      <c r="N88" s="152"/>
      <c r="O88" s="152"/>
      <c r="P88" s="152"/>
      <c r="Q88" s="152"/>
      <c r="R88" s="152"/>
    </row>
    <row r="89" spans="2:18" s="51" customFormat="1" ht="40" x14ac:dyDescent="0.35">
      <c r="B89" s="50"/>
      <c r="C89" s="62" t="s">
        <v>186</v>
      </c>
      <c r="D89" s="164" t="s">
        <v>187</v>
      </c>
      <c r="E89" s="61" t="s">
        <v>33</v>
      </c>
      <c r="F89" s="134">
        <f t="shared" si="14"/>
        <v>125.64</v>
      </c>
      <c r="G89" s="60">
        <v>651269</v>
      </c>
      <c r="H89" s="123">
        <f t="shared" si="15"/>
        <v>81825437</v>
      </c>
      <c r="I89" s="163">
        <f t="shared" si="13"/>
        <v>1.143755190654305E-2</v>
      </c>
      <c r="J89" s="394"/>
      <c r="K89" s="395"/>
      <c r="L89" s="165"/>
      <c r="M89" s="152"/>
      <c r="N89" s="152"/>
      <c r="O89" s="152"/>
      <c r="P89" s="152"/>
      <c r="Q89" s="152"/>
      <c r="R89" s="152"/>
    </row>
    <row r="90" spans="2:18" s="63" customFormat="1" ht="40" x14ac:dyDescent="0.35">
      <c r="B90" s="50"/>
      <c r="C90" s="62" t="s">
        <v>188</v>
      </c>
      <c r="D90" s="164" t="s">
        <v>189</v>
      </c>
      <c r="E90" s="61" t="s">
        <v>33</v>
      </c>
      <c r="F90" s="134">
        <f t="shared" si="14"/>
        <v>8.06</v>
      </c>
      <c r="G90" s="60">
        <v>524553</v>
      </c>
      <c r="H90" s="123">
        <f t="shared" si="15"/>
        <v>4227897</v>
      </c>
      <c r="I90" s="163">
        <f t="shared" si="13"/>
        <v>5.909750459752221E-4</v>
      </c>
      <c r="J90" s="406"/>
      <c r="K90" s="407"/>
      <c r="L90" s="165"/>
      <c r="M90" s="152"/>
      <c r="N90" s="152"/>
      <c r="O90" s="152"/>
      <c r="P90" s="152"/>
      <c r="Q90" s="152"/>
      <c r="R90" s="152"/>
    </row>
    <row r="91" spans="2:18" s="63" customFormat="1" ht="60" x14ac:dyDescent="0.35">
      <c r="B91" s="50"/>
      <c r="C91" s="62" t="s">
        <v>190</v>
      </c>
      <c r="D91" s="164" t="s">
        <v>191</v>
      </c>
      <c r="E91" s="61" t="s">
        <v>33</v>
      </c>
      <c r="F91" s="134">
        <f t="shared" si="14"/>
        <v>31.33</v>
      </c>
      <c r="G91" s="60">
        <v>507800</v>
      </c>
      <c r="H91" s="123">
        <f t="shared" si="15"/>
        <v>15909374</v>
      </c>
      <c r="I91" s="163">
        <f t="shared" si="13"/>
        <v>2.2238108050141722E-3</v>
      </c>
      <c r="J91" s="394"/>
      <c r="K91" s="395"/>
      <c r="L91" s="165"/>
      <c r="M91" s="152"/>
      <c r="N91" s="152"/>
      <c r="O91" s="152"/>
      <c r="P91" s="152"/>
      <c r="Q91" s="152"/>
      <c r="R91" s="152"/>
    </row>
    <row r="92" spans="2:18" s="63" customFormat="1" ht="60" x14ac:dyDescent="0.35">
      <c r="B92" s="50"/>
      <c r="C92" s="62" t="s">
        <v>192</v>
      </c>
      <c r="D92" s="164" t="s">
        <v>193</v>
      </c>
      <c r="E92" s="61" t="s">
        <v>33</v>
      </c>
      <c r="F92" s="134">
        <f t="shared" si="14"/>
        <v>106.45</v>
      </c>
      <c r="G92" s="60">
        <v>649208</v>
      </c>
      <c r="H92" s="123">
        <f t="shared" si="15"/>
        <v>69108192</v>
      </c>
      <c r="I92" s="163">
        <f t="shared" si="13"/>
        <v>9.6599365936456058E-3</v>
      </c>
      <c r="J92" s="394"/>
      <c r="K92" s="395"/>
      <c r="L92" s="165"/>
      <c r="M92" s="152"/>
      <c r="N92" s="152"/>
      <c r="O92" s="152"/>
      <c r="P92" s="152"/>
      <c r="Q92" s="152"/>
      <c r="R92" s="152"/>
    </row>
    <row r="93" spans="2:18" s="51" customFormat="1" ht="66" customHeight="1" x14ac:dyDescent="0.35">
      <c r="B93" s="50"/>
      <c r="C93" s="62" t="s">
        <v>194</v>
      </c>
      <c r="D93" s="164" t="s">
        <v>195</v>
      </c>
      <c r="E93" s="61" t="s">
        <v>33</v>
      </c>
      <c r="F93" s="134">
        <f t="shared" si="14"/>
        <v>76.33</v>
      </c>
      <c r="G93" s="60">
        <v>353881</v>
      </c>
      <c r="H93" s="123">
        <f t="shared" si="15"/>
        <v>27011737</v>
      </c>
      <c r="I93" s="163">
        <f t="shared" si="13"/>
        <v>3.775698063468814E-3</v>
      </c>
      <c r="J93" s="394"/>
      <c r="K93" s="395"/>
      <c r="L93" s="165"/>
      <c r="M93" s="152"/>
      <c r="N93" s="152"/>
      <c r="O93" s="152"/>
      <c r="P93" s="152"/>
      <c r="Q93" s="152"/>
      <c r="R93" s="152"/>
    </row>
    <row r="94" spans="2:18" s="51" customFormat="1" ht="40" x14ac:dyDescent="0.35">
      <c r="B94" s="50"/>
      <c r="C94" s="62" t="s">
        <v>196</v>
      </c>
      <c r="D94" s="164" t="s">
        <v>197</v>
      </c>
      <c r="E94" s="61" t="s">
        <v>33</v>
      </c>
      <c r="F94" s="134">
        <f t="shared" si="14"/>
        <v>4.7300000000000004</v>
      </c>
      <c r="G94" s="60">
        <v>475686</v>
      </c>
      <c r="H94" s="123">
        <f t="shared" si="15"/>
        <v>2249995</v>
      </c>
      <c r="I94" s="163">
        <f t="shared" si="13"/>
        <v>3.1450408999297283E-4</v>
      </c>
      <c r="J94" s="394"/>
      <c r="K94" s="395"/>
      <c r="L94" s="165"/>
      <c r="M94" s="152"/>
      <c r="N94" s="152"/>
      <c r="O94" s="152"/>
      <c r="P94" s="152"/>
      <c r="Q94" s="152"/>
      <c r="R94" s="152"/>
    </row>
    <row r="95" spans="2:18" s="51" customFormat="1" ht="40" x14ac:dyDescent="0.35">
      <c r="B95" s="50"/>
      <c r="C95" s="62" t="s">
        <v>198</v>
      </c>
      <c r="D95" s="164" t="s">
        <v>199</v>
      </c>
      <c r="E95" s="61" t="s">
        <v>38</v>
      </c>
      <c r="F95" s="134">
        <f t="shared" si="14"/>
        <v>399.37</v>
      </c>
      <c r="G95" s="60">
        <v>129367</v>
      </c>
      <c r="H95" s="123">
        <f t="shared" si="15"/>
        <v>51665299</v>
      </c>
      <c r="I95" s="163">
        <f t="shared" si="13"/>
        <v>7.2217706466947036E-3</v>
      </c>
      <c r="J95" s="396"/>
      <c r="K95" s="397"/>
      <c r="L95" s="165"/>
      <c r="M95" s="152"/>
      <c r="N95" s="152"/>
      <c r="O95" s="152"/>
      <c r="P95" s="152"/>
      <c r="Q95" s="152"/>
      <c r="R95" s="152"/>
    </row>
    <row r="96" spans="2:18" s="51" customFormat="1" ht="60" x14ac:dyDescent="0.35">
      <c r="B96" s="50"/>
      <c r="C96" s="48" t="s">
        <v>200</v>
      </c>
      <c r="D96" s="119" t="s">
        <v>201</v>
      </c>
      <c r="E96" s="49" t="s">
        <v>121</v>
      </c>
      <c r="F96" s="134">
        <f t="shared" si="14"/>
        <v>2</v>
      </c>
      <c r="G96" s="46">
        <v>3920592</v>
      </c>
      <c r="H96" s="123">
        <f t="shared" si="15"/>
        <v>7841184</v>
      </c>
      <c r="I96" s="124">
        <f t="shared" si="13"/>
        <v>1.0960399638165678E-3</v>
      </c>
      <c r="J96" s="396"/>
      <c r="K96" s="397"/>
      <c r="L96" s="165"/>
      <c r="M96" s="152"/>
      <c r="N96" s="152"/>
      <c r="O96" s="152"/>
      <c r="P96" s="152"/>
      <c r="Q96" s="152"/>
      <c r="R96" s="152"/>
    </row>
    <row r="97" spans="1:101" s="51" customFormat="1" ht="81" customHeight="1" x14ac:dyDescent="0.35">
      <c r="B97" s="52"/>
      <c r="C97" s="48" t="s">
        <v>202</v>
      </c>
      <c r="D97" s="119" t="s">
        <v>203</v>
      </c>
      <c r="E97" s="49" t="s">
        <v>121</v>
      </c>
      <c r="F97" s="134">
        <f t="shared" si="14"/>
        <v>1</v>
      </c>
      <c r="G97" s="46">
        <v>5163649</v>
      </c>
      <c r="H97" s="123">
        <f t="shared" si="15"/>
        <v>5163649</v>
      </c>
      <c r="I97" s="124">
        <f t="shared" si="13"/>
        <v>7.217743727377724E-4</v>
      </c>
      <c r="J97" s="396"/>
      <c r="K97" s="397"/>
      <c r="L97" s="165"/>
      <c r="M97" s="152"/>
      <c r="N97" s="152"/>
      <c r="O97" s="152"/>
      <c r="P97" s="152"/>
      <c r="Q97" s="152"/>
      <c r="R97" s="152"/>
    </row>
    <row r="98" spans="1:101" s="51" customFormat="1" ht="81" customHeight="1" x14ac:dyDescent="0.35">
      <c r="B98" s="55"/>
      <c r="C98" s="48" t="s">
        <v>204</v>
      </c>
      <c r="D98" s="119" t="s">
        <v>205</v>
      </c>
      <c r="E98" s="49" t="s">
        <v>121</v>
      </c>
      <c r="F98" s="134">
        <f t="shared" si="14"/>
        <v>1</v>
      </c>
      <c r="G98" s="46">
        <v>3177966</v>
      </c>
      <c r="H98" s="123">
        <f t="shared" si="15"/>
        <v>3177966</v>
      </c>
      <c r="I98" s="124">
        <f t="shared" si="13"/>
        <v>4.4421578930557975E-4</v>
      </c>
      <c r="J98" s="396"/>
      <c r="K98" s="397"/>
      <c r="L98" s="165"/>
      <c r="M98" s="152"/>
      <c r="N98" s="152"/>
      <c r="O98" s="152"/>
      <c r="P98" s="152"/>
      <c r="Q98" s="152"/>
      <c r="R98" s="152"/>
    </row>
    <row r="99" spans="1:101" s="51" customFormat="1" ht="81" customHeight="1" x14ac:dyDescent="0.35">
      <c r="B99" s="55"/>
      <c r="C99" s="48" t="s">
        <v>206</v>
      </c>
      <c r="D99" s="119" t="s">
        <v>207</v>
      </c>
      <c r="E99" s="49" t="s">
        <v>121</v>
      </c>
      <c r="F99" s="134">
        <f t="shared" ref="F99" si="16">VLOOKUP(C99,CANTIDADES,10,0)</f>
        <v>1</v>
      </c>
      <c r="G99" s="46">
        <v>3748020</v>
      </c>
      <c r="H99" s="123">
        <f t="shared" ref="H99" si="17">ROUND(ROUND(F99,2)*ROUND(G99,0),0)</f>
        <v>3748020</v>
      </c>
      <c r="I99" s="124">
        <f t="shared" si="13"/>
        <v>5.2389788393994744E-4</v>
      </c>
      <c r="J99" s="408"/>
      <c r="K99" s="397"/>
      <c r="L99" s="165"/>
      <c r="M99" s="152"/>
      <c r="N99" s="152"/>
      <c r="O99" s="152"/>
      <c r="P99" s="152"/>
      <c r="Q99" s="152"/>
      <c r="R99" s="152"/>
    </row>
    <row r="100" spans="1:101" s="51" customFormat="1" ht="21" x14ac:dyDescent="0.35">
      <c r="B100" s="50"/>
      <c r="C100" s="54" t="s">
        <v>208</v>
      </c>
      <c r="D100" s="44" t="s">
        <v>209</v>
      </c>
      <c r="E100" s="43"/>
      <c r="F100" s="132"/>
      <c r="G100" s="42"/>
      <c r="H100" s="92">
        <f>+H104+H101</f>
        <v>154811843</v>
      </c>
      <c r="I100" s="93">
        <f t="shared" si="13"/>
        <v>2.1639584889233079E-2</v>
      </c>
      <c r="J100" s="394"/>
      <c r="K100" s="395"/>
      <c r="L100" s="165"/>
      <c r="M100" s="152"/>
      <c r="N100" s="152"/>
      <c r="O100" s="152"/>
      <c r="P100" s="152"/>
      <c r="Q100" s="152"/>
      <c r="R100" s="152"/>
    </row>
    <row r="101" spans="1:101" s="51" customFormat="1" x14ac:dyDescent="0.35">
      <c r="B101" s="52"/>
      <c r="C101" s="108" t="s">
        <v>210</v>
      </c>
      <c r="D101" s="41" t="s">
        <v>211</v>
      </c>
      <c r="E101" s="40"/>
      <c r="F101" s="131"/>
      <c r="G101" s="39"/>
      <c r="H101" s="96">
        <f>SUM(H102:H103)</f>
        <v>96847699</v>
      </c>
      <c r="I101" s="97">
        <f t="shared" si="13"/>
        <v>1.3537362279430996E-2</v>
      </c>
      <c r="J101" s="394"/>
      <c r="K101" s="395"/>
      <c r="L101" s="165"/>
      <c r="M101" s="152"/>
      <c r="N101" s="152"/>
      <c r="O101" s="152"/>
      <c r="P101" s="152"/>
      <c r="Q101" s="152"/>
      <c r="R101" s="152"/>
    </row>
    <row r="102" spans="1:101" s="51" customFormat="1" ht="40" x14ac:dyDescent="0.35">
      <c r="B102" s="50"/>
      <c r="C102" s="48" t="s">
        <v>212</v>
      </c>
      <c r="D102" s="47" t="s">
        <v>213</v>
      </c>
      <c r="E102" s="49" t="s">
        <v>33</v>
      </c>
      <c r="F102" s="134">
        <f>VLOOKUP(C102,CANTIDADES,10,0)</f>
        <v>2550.9959999999996</v>
      </c>
      <c r="G102" s="46">
        <v>21354</v>
      </c>
      <c r="H102" s="123">
        <f>ROUND(ROUND(F102,2)*ROUND(G102,0),0)</f>
        <v>54474054</v>
      </c>
      <c r="I102" s="124">
        <f t="shared" si="13"/>
        <v>7.6143781570617098E-3</v>
      </c>
      <c r="J102" s="405"/>
      <c r="K102" s="395"/>
      <c r="L102" s="165"/>
      <c r="M102" s="152"/>
      <c r="N102" s="152"/>
      <c r="O102" s="152"/>
      <c r="P102" s="152"/>
      <c r="Q102" s="152"/>
      <c r="R102" s="152"/>
    </row>
    <row r="103" spans="1:101" s="51" customFormat="1" ht="40" x14ac:dyDescent="0.35">
      <c r="B103" s="55"/>
      <c r="C103" s="48" t="s">
        <v>214</v>
      </c>
      <c r="D103" s="47" t="s">
        <v>215</v>
      </c>
      <c r="E103" s="49" t="s">
        <v>33</v>
      </c>
      <c r="F103" s="134">
        <f>VLOOKUP(C103,CANTIDADES,10,0)</f>
        <v>1700.664</v>
      </c>
      <c r="G103" s="46">
        <v>24916</v>
      </c>
      <c r="H103" s="123">
        <f>ROUND(ROUND(F103,2)*ROUND(G103,0),0)</f>
        <v>42373645</v>
      </c>
      <c r="I103" s="124">
        <f t="shared" si="13"/>
        <v>5.9229841223692866E-3</v>
      </c>
      <c r="J103" s="405"/>
      <c r="K103" s="395"/>
      <c r="L103" s="165"/>
      <c r="M103" s="152"/>
      <c r="N103" s="152"/>
      <c r="O103" s="152"/>
      <c r="P103" s="152"/>
      <c r="Q103" s="152"/>
      <c r="R103" s="152"/>
    </row>
    <row r="104" spans="1:101" s="171" customFormat="1" x14ac:dyDescent="0.35">
      <c r="A104" s="51"/>
      <c r="B104" s="170"/>
      <c r="C104" s="108" t="s">
        <v>216</v>
      </c>
      <c r="D104" s="41" t="s">
        <v>217</v>
      </c>
      <c r="E104" s="40"/>
      <c r="F104" s="131"/>
      <c r="G104" s="39"/>
      <c r="H104" s="96">
        <f>+SUM(H105:H106)</f>
        <v>57964144</v>
      </c>
      <c r="I104" s="97">
        <f t="shared" si="13"/>
        <v>8.102222609802083E-3</v>
      </c>
      <c r="J104" s="405"/>
      <c r="K104" s="395"/>
      <c r="L104" s="165"/>
      <c r="M104" s="152"/>
      <c r="N104" s="152"/>
      <c r="O104" s="152"/>
      <c r="P104" s="152"/>
      <c r="Q104" s="152"/>
      <c r="R104" s="152"/>
      <c r="S104" s="51"/>
      <c r="T104" s="51"/>
      <c r="U104" s="51"/>
      <c r="V104" s="51"/>
      <c r="W104" s="51"/>
      <c r="X104" s="51"/>
      <c r="Y104" s="51"/>
      <c r="Z104" s="51"/>
      <c r="AA104" s="51"/>
      <c r="AB104" s="51"/>
      <c r="AC104" s="51"/>
      <c r="AD104" s="51"/>
      <c r="AE104" s="51"/>
      <c r="AF104" s="51"/>
      <c r="AG104" s="51"/>
      <c r="AH104" s="51"/>
      <c r="AI104" s="51"/>
      <c r="AJ104" s="51"/>
      <c r="AK104" s="51"/>
      <c r="AL104" s="51"/>
      <c r="AM104" s="51"/>
      <c r="AN104" s="51"/>
      <c r="AO104" s="51"/>
      <c r="AP104" s="51"/>
      <c r="AQ104" s="51"/>
      <c r="AR104" s="51"/>
      <c r="AS104" s="51"/>
      <c r="AT104" s="51"/>
      <c r="AU104" s="51"/>
      <c r="AV104" s="51"/>
      <c r="AW104" s="51"/>
      <c r="AX104" s="51"/>
      <c r="AY104" s="51"/>
      <c r="AZ104" s="51"/>
      <c r="BA104" s="51"/>
      <c r="BB104" s="51"/>
      <c r="BC104" s="51"/>
      <c r="BD104" s="51"/>
      <c r="BE104" s="51"/>
      <c r="BF104" s="51"/>
      <c r="BG104" s="51"/>
      <c r="BH104" s="51"/>
      <c r="BI104" s="51"/>
      <c r="BJ104" s="51"/>
      <c r="BK104" s="51"/>
      <c r="BL104" s="51"/>
      <c r="BM104" s="51"/>
      <c r="BN104" s="51"/>
      <c r="BO104" s="51"/>
      <c r="BP104" s="51"/>
      <c r="BQ104" s="51"/>
      <c r="BR104" s="51"/>
      <c r="BS104" s="51"/>
      <c r="BT104" s="51"/>
      <c r="BU104" s="51"/>
      <c r="BV104" s="51"/>
      <c r="BW104" s="51"/>
      <c r="BX104" s="51"/>
      <c r="BY104" s="51"/>
      <c r="BZ104" s="51"/>
      <c r="CA104" s="51"/>
      <c r="CB104" s="51"/>
      <c r="CC104" s="51"/>
      <c r="CD104" s="51"/>
      <c r="CE104" s="51"/>
      <c r="CF104" s="51"/>
      <c r="CG104" s="51"/>
      <c r="CH104" s="51"/>
      <c r="CI104" s="51"/>
      <c r="CJ104" s="51"/>
      <c r="CK104" s="51"/>
      <c r="CL104" s="51"/>
      <c r="CM104" s="51"/>
      <c r="CN104" s="51"/>
      <c r="CO104" s="51"/>
      <c r="CP104" s="51"/>
      <c r="CQ104" s="51"/>
      <c r="CR104" s="51"/>
      <c r="CS104" s="51"/>
      <c r="CT104" s="51"/>
      <c r="CU104" s="51"/>
      <c r="CV104" s="51"/>
      <c r="CW104" s="51"/>
    </row>
    <row r="105" spans="1:101" s="51" customFormat="1" x14ac:dyDescent="0.35">
      <c r="B105" s="59"/>
      <c r="C105" s="48" t="s">
        <v>218</v>
      </c>
      <c r="D105" s="47" t="s">
        <v>219</v>
      </c>
      <c r="E105" s="49" t="s">
        <v>33</v>
      </c>
      <c r="F105" s="134">
        <f>VLOOKUP(C105,CANTIDADES,10,0)</f>
        <v>1142.1099999999999</v>
      </c>
      <c r="G105" s="46">
        <v>48853</v>
      </c>
      <c r="H105" s="123">
        <f>ROUND(ROUND(F105,2)*ROUND(G105,0),0)</f>
        <v>55795500</v>
      </c>
      <c r="I105" s="124">
        <f t="shared" si="13"/>
        <v>7.799089754956307E-3</v>
      </c>
      <c r="J105" s="396"/>
      <c r="K105" s="397"/>
      <c r="L105" s="165"/>
      <c r="M105" s="152"/>
      <c r="N105" s="152"/>
      <c r="O105" s="152"/>
      <c r="P105" s="152"/>
      <c r="Q105" s="152"/>
      <c r="R105" s="152"/>
    </row>
    <row r="106" spans="1:101" s="51" customFormat="1" ht="40" x14ac:dyDescent="0.35">
      <c r="B106" s="50"/>
      <c r="C106" s="48" t="s">
        <v>220</v>
      </c>
      <c r="D106" s="47" t="s">
        <v>221</v>
      </c>
      <c r="E106" s="49" t="s">
        <v>38</v>
      </c>
      <c r="F106" s="56">
        <f>VLOOKUP(C106,CANTIDADES,10,0)</f>
        <v>10.27</v>
      </c>
      <c r="G106" s="46">
        <v>211162.73332285718</v>
      </c>
      <c r="H106" s="94">
        <f>ROUND(ROUND(F106,2)*ROUND(G106,0),0)</f>
        <v>2168644</v>
      </c>
      <c r="I106" s="95">
        <f t="shared" si="13"/>
        <v>3.0313285484577545E-4</v>
      </c>
      <c r="J106" s="405"/>
      <c r="K106" s="395"/>
      <c r="L106" s="165"/>
      <c r="M106" s="152"/>
      <c r="N106" s="152"/>
      <c r="O106" s="152"/>
      <c r="P106" s="152"/>
      <c r="Q106" s="152"/>
      <c r="R106" s="152"/>
    </row>
    <row r="107" spans="1:101" s="51" customFormat="1" ht="21" x14ac:dyDescent="0.35">
      <c r="B107" s="38"/>
      <c r="C107" s="54" t="s">
        <v>222</v>
      </c>
      <c r="D107" s="44" t="s">
        <v>223</v>
      </c>
      <c r="E107" s="43"/>
      <c r="F107" s="132"/>
      <c r="G107" s="42"/>
      <c r="H107" s="92">
        <f>+H108</f>
        <v>163208693</v>
      </c>
      <c r="I107" s="93">
        <f t="shared" si="13"/>
        <v>2.2813295794393975E-2</v>
      </c>
      <c r="J107" s="405"/>
      <c r="K107" s="395"/>
      <c r="L107" s="165"/>
      <c r="M107" s="152"/>
      <c r="N107" s="152"/>
      <c r="O107" s="152"/>
      <c r="P107" s="152"/>
      <c r="Q107" s="152"/>
      <c r="R107" s="152"/>
    </row>
    <row r="108" spans="1:101" s="51" customFormat="1" x14ac:dyDescent="0.35">
      <c r="B108" s="59"/>
      <c r="C108" s="108" t="s">
        <v>224</v>
      </c>
      <c r="D108" s="41" t="s">
        <v>225</v>
      </c>
      <c r="E108" s="40"/>
      <c r="F108" s="131"/>
      <c r="G108" s="39"/>
      <c r="H108" s="96">
        <f>+SUM(H109:H110)</f>
        <v>163208693</v>
      </c>
      <c r="I108" s="97">
        <f t="shared" si="13"/>
        <v>2.2813295794393975E-2</v>
      </c>
      <c r="J108" s="405"/>
      <c r="K108" s="395"/>
      <c r="L108" s="165"/>
      <c r="M108" s="152"/>
      <c r="N108" s="152"/>
      <c r="O108" s="152"/>
      <c r="P108" s="152"/>
      <c r="Q108" s="152"/>
      <c r="R108" s="152"/>
    </row>
    <row r="109" spans="1:101" s="63" customFormat="1" ht="42.75" customHeight="1" x14ac:dyDescent="0.35">
      <c r="B109" s="161"/>
      <c r="C109" s="48" t="s">
        <v>226</v>
      </c>
      <c r="D109" s="47" t="s">
        <v>227</v>
      </c>
      <c r="E109" s="49" t="s">
        <v>33</v>
      </c>
      <c r="F109" s="134">
        <f>VLOOKUP(C109,CANTIDADES,10,0)</f>
        <v>3523.77</v>
      </c>
      <c r="G109" s="46">
        <v>10144</v>
      </c>
      <c r="H109" s="123">
        <f>ROUND(ROUND(F109,2)*ROUND(G109,0),0)</f>
        <v>35745123</v>
      </c>
      <c r="I109" s="124">
        <f t="shared" si="13"/>
        <v>4.9964499391340353E-3</v>
      </c>
      <c r="J109" s="405"/>
      <c r="K109" s="395"/>
      <c r="L109" s="165"/>
      <c r="M109" s="152"/>
      <c r="N109" s="152"/>
      <c r="O109" s="158"/>
      <c r="P109" s="158"/>
      <c r="Q109" s="158"/>
      <c r="R109" s="158"/>
    </row>
    <row r="110" spans="1:101" s="51" customFormat="1" ht="21" x14ac:dyDescent="0.35">
      <c r="B110" s="50"/>
      <c r="C110" s="48" t="s">
        <v>228</v>
      </c>
      <c r="D110" s="47" t="s">
        <v>229</v>
      </c>
      <c r="E110" s="49" t="s">
        <v>33</v>
      </c>
      <c r="F110" s="134">
        <f>VLOOKUP(C110,CANTIDADES,10,0)</f>
        <v>6781.42</v>
      </c>
      <c r="G110" s="46">
        <v>18796</v>
      </c>
      <c r="H110" s="123">
        <f>ROUND(ROUND(F110,2)*ROUND(G110,0),0)</f>
        <v>127463570</v>
      </c>
      <c r="I110" s="124">
        <f t="shared" si="13"/>
        <v>1.7816845855259941E-2</v>
      </c>
      <c r="J110" s="409"/>
      <c r="K110" s="407"/>
      <c r="L110" s="165"/>
      <c r="M110" s="152"/>
      <c r="N110" s="152"/>
      <c r="O110" s="152"/>
      <c r="P110" s="152"/>
      <c r="Q110" s="152"/>
      <c r="R110" s="152"/>
    </row>
    <row r="111" spans="1:101" s="51" customFormat="1" ht="21" x14ac:dyDescent="0.35">
      <c r="B111" s="50"/>
      <c r="C111" s="54" t="s">
        <v>230</v>
      </c>
      <c r="D111" s="44" t="s">
        <v>231</v>
      </c>
      <c r="E111" s="43"/>
      <c r="F111" s="132"/>
      <c r="G111" s="42"/>
      <c r="H111" s="92">
        <f>+H121+H115+H112</f>
        <v>376164091</v>
      </c>
      <c r="I111" s="93">
        <f t="shared" si="13"/>
        <v>5.25801813461758E-2</v>
      </c>
      <c r="J111" s="405"/>
      <c r="K111" s="395"/>
      <c r="L111" s="165"/>
      <c r="M111" s="152"/>
      <c r="N111" s="152"/>
      <c r="O111" s="152"/>
      <c r="P111" s="152"/>
      <c r="Q111" s="152"/>
      <c r="R111" s="152"/>
    </row>
    <row r="112" spans="1:101" s="51" customFormat="1" x14ac:dyDescent="0.35">
      <c r="B112" s="59"/>
      <c r="C112" s="108" t="s">
        <v>232</v>
      </c>
      <c r="D112" s="41" t="s">
        <v>233</v>
      </c>
      <c r="E112" s="40"/>
      <c r="F112" s="131"/>
      <c r="G112" s="39"/>
      <c r="H112" s="96">
        <f>SUM(H113:H114)</f>
        <v>55613788</v>
      </c>
      <c r="I112" s="97">
        <f t="shared" si="13"/>
        <v>7.7736900686455361E-3</v>
      </c>
      <c r="J112" s="405"/>
      <c r="K112" s="395"/>
      <c r="L112" s="165"/>
      <c r="M112" s="152"/>
      <c r="N112" s="152"/>
      <c r="O112" s="152"/>
      <c r="P112" s="152"/>
      <c r="Q112" s="152"/>
      <c r="R112" s="152"/>
    </row>
    <row r="113" spans="1:101" s="171" customFormat="1" ht="21" x14ac:dyDescent="0.35">
      <c r="A113" s="51"/>
      <c r="B113" s="169"/>
      <c r="C113" s="48" t="s">
        <v>234</v>
      </c>
      <c r="D113" s="47" t="s">
        <v>235</v>
      </c>
      <c r="E113" s="49" t="s">
        <v>33</v>
      </c>
      <c r="F113" s="134">
        <f>VLOOKUP(C113,CANTIDADES,10,0)</f>
        <v>1419.73</v>
      </c>
      <c r="G113" s="46">
        <v>39076</v>
      </c>
      <c r="H113" s="123">
        <f>ROUND(ROUND(F113,2)*ROUND(G113,0),0)</f>
        <v>55477369</v>
      </c>
      <c r="I113" s="124">
        <f t="shared" si="13"/>
        <v>7.7546214336251243E-3</v>
      </c>
      <c r="J113" s="405"/>
      <c r="K113" s="395"/>
      <c r="L113" s="165"/>
      <c r="M113" s="152"/>
      <c r="N113" s="152"/>
      <c r="O113" s="152"/>
      <c r="P113" s="152"/>
      <c r="Q113" s="152"/>
      <c r="R113" s="152"/>
      <c r="S113" s="51"/>
      <c r="T113" s="51"/>
      <c r="U113" s="51"/>
      <c r="V113" s="51"/>
      <c r="W113" s="51"/>
      <c r="X113" s="51"/>
      <c r="Y113" s="51"/>
      <c r="Z113" s="51"/>
      <c r="AA113" s="51"/>
      <c r="AB113" s="51"/>
      <c r="AC113" s="51"/>
      <c r="AD113" s="51"/>
      <c r="AE113" s="51"/>
      <c r="AF113" s="51"/>
      <c r="AG113" s="51"/>
      <c r="AH113" s="51"/>
      <c r="AI113" s="51"/>
      <c r="AJ113" s="51"/>
      <c r="AK113" s="51"/>
      <c r="AL113" s="51"/>
      <c r="AM113" s="51"/>
      <c r="AN113" s="51"/>
      <c r="AO113" s="51"/>
      <c r="AP113" s="51"/>
      <c r="AQ113" s="51"/>
      <c r="AR113" s="51"/>
      <c r="AS113" s="51"/>
      <c r="AT113" s="51"/>
      <c r="AU113" s="51"/>
      <c r="AV113" s="51"/>
      <c r="AW113" s="51"/>
      <c r="AX113" s="51"/>
      <c r="AY113" s="51"/>
      <c r="AZ113" s="51"/>
      <c r="BA113" s="51"/>
      <c r="BB113" s="51"/>
      <c r="BC113" s="51"/>
      <c r="BD113" s="51"/>
      <c r="BE113" s="51"/>
      <c r="BF113" s="51"/>
      <c r="BG113" s="51"/>
      <c r="BH113" s="51"/>
      <c r="BI113" s="51"/>
      <c r="BJ113" s="51"/>
      <c r="BK113" s="51"/>
      <c r="BL113" s="51"/>
      <c r="BM113" s="51"/>
      <c r="BN113" s="51"/>
      <c r="BO113" s="51"/>
      <c r="BP113" s="51"/>
      <c r="BQ113" s="51"/>
      <c r="BR113" s="51"/>
      <c r="BS113" s="51"/>
      <c r="BT113" s="51"/>
      <c r="BU113" s="51"/>
      <c r="BV113" s="51"/>
      <c r="BW113" s="51"/>
      <c r="BX113" s="51"/>
      <c r="BY113" s="51"/>
      <c r="BZ113" s="51"/>
      <c r="CA113" s="51"/>
      <c r="CB113" s="51"/>
      <c r="CC113" s="51"/>
      <c r="CD113" s="51"/>
      <c r="CE113" s="51"/>
      <c r="CF113" s="51"/>
      <c r="CG113" s="51"/>
      <c r="CH113" s="51"/>
      <c r="CI113" s="51"/>
      <c r="CJ113" s="51"/>
      <c r="CK113" s="51"/>
      <c r="CL113" s="51"/>
      <c r="CM113" s="51"/>
      <c r="CN113" s="51"/>
      <c r="CO113" s="51"/>
      <c r="CP113" s="51"/>
      <c r="CQ113" s="51"/>
      <c r="CR113" s="51"/>
      <c r="CS113" s="51"/>
      <c r="CT113" s="51"/>
      <c r="CU113" s="51"/>
      <c r="CV113" s="51"/>
      <c r="CW113" s="51"/>
    </row>
    <row r="114" spans="1:101" s="51" customFormat="1" ht="21" x14ac:dyDescent="0.35">
      <c r="B114" s="50"/>
      <c r="C114" s="48" t="s">
        <v>236</v>
      </c>
      <c r="D114" s="47" t="s">
        <v>237</v>
      </c>
      <c r="E114" s="49" t="s">
        <v>38</v>
      </c>
      <c r="F114" s="134">
        <f>VLOOKUP(C114,CANTIDADES,10,0)</f>
        <v>7.87</v>
      </c>
      <c r="G114" s="46">
        <v>17334</v>
      </c>
      <c r="H114" s="123">
        <f>ROUND(ROUND(F114,2)*ROUND(G114,0),0)</f>
        <v>136419</v>
      </c>
      <c r="I114" s="124">
        <f t="shared" si="13"/>
        <v>1.9068635020411761E-5</v>
      </c>
      <c r="J114" s="396"/>
      <c r="K114" s="397"/>
      <c r="L114" s="165"/>
      <c r="M114" s="152"/>
      <c r="N114" s="152"/>
      <c r="O114" s="152"/>
      <c r="P114" s="152"/>
      <c r="Q114" s="152"/>
      <c r="R114" s="152"/>
    </row>
    <row r="115" spans="1:101" s="51" customFormat="1" ht="21" x14ac:dyDescent="0.35">
      <c r="B115" s="50"/>
      <c r="C115" s="108" t="s">
        <v>238</v>
      </c>
      <c r="D115" s="41" t="s">
        <v>239</v>
      </c>
      <c r="E115" s="40"/>
      <c r="F115" s="131"/>
      <c r="G115" s="39"/>
      <c r="H115" s="96">
        <f>SUM(H116:H120)</f>
        <v>200059133</v>
      </c>
      <c r="I115" s="97">
        <f t="shared" si="13"/>
        <v>2.7964246840081031E-2</v>
      </c>
      <c r="J115" s="394"/>
      <c r="K115" s="395"/>
      <c r="L115" s="165"/>
      <c r="M115" s="152"/>
      <c r="N115" s="152"/>
      <c r="O115" s="152"/>
      <c r="P115" s="152"/>
      <c r="Q115" s="152"/>
      <c r="R115" s="152"/>
    </row>
    <row r="116" spans="1:101" s="171" customFormat="1" ht="60" x14ac:dyDescent="0.35">
      <c r="A116" s="51"/>
      <c r="B116" s="169"/>
      <c r="C116" s="48" t="s">
        <v>240</v>
      </c>
      <c r="D116" s="47" t="s">
        <v>241</v>
      </c>
      <c r="E116" s="49" t="s">
        <v>38</v>
      </c>
      <c r="F116" s="56">
        <f t="shared" ref="F116:F120" si="18">VLOOKUP(C116,CANTIDADES,10,0)</f>
        <v>2.21</v>
      </c>
      <c r="G116" s="46">
        <v>26189</v>
      </c>
      <c r="H116" s="94">
        <f t="shared" ref="H116:H120" si="19">ROUND(ROUND(F116,2)*ROUND(G116,0),0)</f>
        <v>57878</v>
      </c>
      <c r="I116" s="95">
        <f t="shared" si="13"/>
        <v>8.0901814095645914E-6</v>
      </c>
      <c r="J116" s="394"/>
      <c r="K116" s="395"/>
      <c r="L116" s="165"/>
      <c r="M116" s="152"/>
      <c r="N116" s="152"/>
      <c r="O116" s="152"/>
      <c r="P116" s="152"/>
      <c r="Q116" s="152"/>
      <c r="R116" s="152"/>
      <c r="S116" s="51"/>
      <c r="T116" s="51"/>
      <c r="U116" s="51"/>
      <c r="V116" s="51"/>
      <c r="W116" s="51"/>
      <c r="X116" s="51"/>
      <c r="Y116" s="51"/>
      <c r="Z116" s="51"/>
      <c r="AA116" s="51"/>
      <c r="AB116" s="51"/>
      <c r="AC116" s="51"/>
      <c r="AD116" s="51"/>
      <c r="AE116" s="51"/>
      <c r="AF116" s="51"/>
      <c r="AG116" s="51"/>
      <c r="AH116" s="51"/>
      <c r="AI116" s="51"/>
      <c r="AJ116" s="51"/>
      <c r="AK116" s="51"/>
      <c r="AL116" s="51"/>
      <c r="AM116" s="51"/>
      <c r="AN116" s="51"/>
      <c r="AO116" s="51"/>
      <c r="AP116" s="51"/>
      <c r="AQ116" s="51"/>
      <c r="AR116" s="51"/>
      <c r="AS116" s="51"/>
      <c r="AT116" s="51"/>
      <c r="AU116" s="51"/>
      <c r="AV116" s="51"/>
      <c r="AW116" s="51"/>
      <c r="AX116" s="51"/>
      <c r="AY116" s="51"/>
      <c r="AZ116" s="51"/>
      <c r="BA116" s="51"/>
      <c r="BB116" s="51"/>
      <c r="BC116" s="51"/>
      <c r="BD116" s="51"/>
      <c r="BE116" s="51"/>
      <c r="BF116" s="51"/>
      <c r="BG116" s="51"/>
      <c r="BH116" s="51"/>
      <c r="BI116" s="51"/>
      <c r="BJ116" s="51"/>
      <c r="BK116" s="51"/>
      <c r="BL116" s="51"/>
      <c r="BM116" s="51"/>
      <c r="BN116" s="51"/>
      <c r="BO116" s="51"/>
      <c r="BP116" s="51"/>
      <c r="BQ116" s="51"/>
      <c r="BR116" s="51"/>
      <c r="BS116" s="51"/>
      <c r="BT116" s="51"/>
      <c r="BU116" s="51"/>
      <c r="BV116" s="51"/>
      <c r="BW116" s="51"/>
      <c r="BX116" s="51"/>
      <c r="BY116" s="51"/>
      <c r="BZ116" s="51"/>
      <c r="CA116" s="51"/>
      <c r="CB116" s="51"/>
      <c r="CC116" s="51"/>
      <c r="CD116" s="51"/>
      <c r="CE116" s="51"/>
      <c r="CF116" s="51"/>
      <c r="CG116" s="51"/>
      <c r="CH116" s="51"/>
      <c r="CI116" s="51"/>
      <c r="CJ116" s="51"/>
      <c r="CK116" s="51"/>
      <c r="CL116" s="51"/>
      <c r="CM116" s="51"/>
      <c r="CN116" s="51"/>
      <c r="CO116" s="51"/>
      <c r="CP116" s="51"/>
      <c r="CQ116" s="51"/>
      <c r="CR116" s="51"/>
      <c r="CS116" s="51"/>
      <c r="CT116" s="51"/>
      <c r="CU116" s="51"/>
      <c r="CV116" s="51"/>
      <c r="CW116" s="51"/>
    </row>
    <row r="117" spans="1:101" s="51" customFormat="1" ht="21" x14ac:dyDescent="0.35">
      <c r="B117" s="50"/>
      <c r="C117" s="48" t="s">
        <v>242</v>
      </c>
      <c r="D117" s="47" t="s">
        <v>243</v>
      </c>
      <c r="E117" s="49" t="s">
        <v>33</v>
      </c>
      <c r="F117" s="134">
        <f t="shared" si="18"/>
        <v>1419.73</v>
      </c>
      <c r="G117" s="46">
        <v>100648</v>
      </c>
      <c r="H117" s="123">
        <f t="shared" si="19"/>
        <v>142892985</v>
      </c>
      <c r="I117" s="124">
        <f t="shared" si="13"/>
        <v>1.9973568036286533E-2</v>
      </c>
      <c r="J117" s="396"/>
      <c r="K117" s="397"/>
      <c r="L117" s="165"/>
      <c r="M117" s="152"/>
      <c r="N117" s="152"/>
      <c r="O117" s="152"/>
      <c r="P117" s="152"/>
      <c r="Q117" s="152"/>
      <c r="R117" s="152"/>
    </row>
    <row r="118" spans="1:101" s="171" customFormat="1" ht="40" x14ac:dyDescent="0.35">
      <c r="A118" s="51"/>
      <c r="B118" s="169"/>
      <c r="C118" s="48" t="s">
        <v>244</v>
      </c>
      <c r="D118" s="47" t="s">
        <v>245</v>
      </c>
      <c r="E118" s="49" t="s">
        <v>38</v>
      </c>
      <c r="F118" s="134">
        <f t="shared" si="18"/>
        <v>86.98</v>
      </c>
      <c r="G118" s="46">
        <v>128053</v>
      </c>
      <c r="H118" s="123">
        <f t="shared" si="19"/>
        <v>11138050</v>
      </c>
      <c r="I118" s="124">
        <f t="shared" si="13"/>
        <v>1.5568755839662893E-3</v>
      </c>
      <c r="J118" s="396"/>
      <c r="K118" s="397"/>
      <c r="L118" s="165"/>
      <c r="M118" s="152"/>
      <c r="N118" s="152"/>
      <c r="O118" s="152"/>
      <c r="P118" s="152"/>
      <c r="Q118" s="152"/>
      <c r="R118" s="152"/>
      <c r="S118" s="51"/>
      <c r="T118" s="51"/>
      <c r="U118" s="51"/>
      <c r="V118" s="51"/>
      <c r="W118" s="51"/>
      <c r="X118" s="51"/>
      <c r="Y118" s="51"/>
      <c r="Z118" s="51"/>
      <c r="AA118" s="51"/>
      <c r="AB118" s="51"/>
      <c r="AC118" s="51"/>
      <c r="AD118" s="51"/>
      <c r="AE118" s="51"/>
      <c r="AF118" s="51"/>
      <c r="AG118" s="51"/>
      <c r="AH118" s="51"/>
      <c r="AI118" s="51"/>
      <c r="AJ118" s="51"/>
      <c r="AK118" s="51"/>
      <c r="AL118" s="51"/>
      <c r="AM118" s="51"/>
      <c r="AN118" s="51"/>
      <c r="AO118" s="51"/>
      <c r="AP118" s="51"/>
      <c r="AQ118" s="51"/>
      <c r="AR118" s="51"/>
      <c r="AS118" s="51"/>
      <c r="AT118" s="51"/>
      <c r="AU118" s="51"/>
      <c r="AV118" s="51"/>
      <c r="AW118" s="51"/>
      <c r="AX118" s="51"/>
      <c r="AY118" s="51"/>
      <c r="AZ118" s="51"/>
      <c r="BA118" s="51"/>
      <c r="BB118" s="51"/>
      <c r="BC118" s="51"/>
      <c r="BD118" s="51"/>
      <c r="BE118" s="51"/>
      <c r="BF118" s="51"/>
      <c r="BG118" s="51"/>
      <c r="BH118" s="51"/>
      <c r="BI118" s="51"/>
      <c r="BJ118" s="51"/>
      <c r="BK118" s="51"/>
      <c r="BL118" s="51"/>
      <c r="BM118" s="51"/>
      <c r="BN118" s="51"/>
      <c r="BO118" s="51"/>
      <c r="BP118" s="51"/>
      <c r="BQ118" s="51"/>
      <c r="BR118" s="51"/>
      <c r="BS118" s="51"/>
      <c r="BT118" s="51"/>
      <c r="BU118" s="51"/>
      <c r="BV118" s="51"/>
      <c r="BW118" s="51"/>
      <c r="BX118" s="51"/>
      <c r="BY118" s="51"/>
      <c r="BZ118" s="51"/>
      <c r="CA118" s="51"/>
      <c r="CB118" s="51"/>
      <c r="CC118" s="51"/>
      <c r="CD118" s="51"/>
      <c r="CE118" s="51"/>
      <c r="CF118" s="51"/>
      <c r="CG118" s="51"/>
      <c r="CH118" s="51"/>
      <c r="CI118" s="51"/>
      <c r="CJ118" s="51"/>
      <c r="CK118" s="51"/>
      <c r="CL118" s="51"/>
      <c r="CM118" s="51"/>
      <c r="CN118" s="51"/>
      <c r="CO118" s="51"/>
      <c r="CP118" s="51"/>
      <c r="CQ118" s="51"/>
      <c r="CR118" s="51"/>
      <c r="CS118" s="51"/>
      <c r="CT118" s="51"/>
      <c r="CU118" s="51"/>
      <c r="CV118" s="51"/>
      <c r="CW118" s="51"/>
    </row>
    <row r="119" spans="1:101" s="51" customFormat="1" ht="40" x14ac:dyDescent="0.35">
      <c r="B119" s="50"/>
      <c r="C119" s="48" t="s">
        <v>246</v>
      </c>
      <c r="D119" s="47" t="s">
        <v>247</v>
      </c>
      <c r="E119" s="49" t="s">
        <v>38</v>
      </c>
      <c r="F119" s="56">
        <f t="shared" si="18"/>
        <v>470.57</v>
      </c>
      <c r="G119" s="46">
        <v>43494.716</v>
      </c>
      <c r="H119" s="94">
        <f t="shared" si="19"/>
        <v>20467442</v>
      </c>
      <c r="I119" s="95">
        <f t="shared" si="13"/>
        <v>2.8609371223909173E-3</v>
      </c>
      <c r="J119" s="394"/>
      <c r="K119" s="395"/>
      <c r="L119" s="165"/>
      <c r="M119" s="152"/>
      <c r="N119" s="152"/>
      <c r="O119" s="152"/>
      <c r="P119" s="152"/>
      <c r="Q119" s="152"/>
      <c r="R119" s="152"/>
    </row>
    <row r="120" spans="1:101" s="171" customFormat="1" ht="43.25" customHeight="1" x14ac:dyDescent="0.35">
      <c r="A120" s="51"/>
      <c r="B120" s="169"/>
      <c r="C120" s="48" t="s">
        <v>248</v>
      </c>
      <c r="D120" s="47" t="s">
        <v>249</v>
      </c>
      <c r="E120" s="49" t="s">
        <v>33</v>
      </c>
      <c r="F120" s="134">
        <f t="shared" si="18"/>
        <v>614.14</v>
      </c>
      <c r="G120" s="46">
        <v>41526</v>
      </c>
      <c r="H120" s="123">
        <f t="shared" si="19"/>
        <v>25502778</v>
      </c>
      <c r="I120" s="124">
        <f t="shared" si="13"/>
        <v>3.5647759160277281E-3</v>
      </c>
      <c r="J120" s="405"/>
      <c r="K120" s="395"/>
      <c r="L120" s="165"/>
      <c r="M120" s="152"/>
      <c r="N120" s="152"/>
      <c r="O120" s="152"/>
      <c r="P120" s="152"/>
      <c r="Q120" s="152"/>
      <c r="R120" s="152"/>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c r="BC120" s="51"/>
      <c r="BD120" s="51"/>
      <c r="BE120" s="51"/>
      <c r="BF120" s="51"/>
      <c r="BG120" s="51"/>
      <c r="BH120" s="51"/>
      <c r="BI120" s="51"/>
      <c r="BJ120" s="51"/>
      <c r="BK120" s="51"/>
      <c r="BL120" s="51"/>
      <c r="BM120" s="51"/>
      <c r="BN120" s="51"/>
      <c r="BO120" s="51"/>
      <c r="BP120" s="51"/>
      <c r="BQ120" s="51"/>
      <c r="BR120" s="51"/>
      <c r="BS120" s="51"/>
      <c r="BT120" s="51"/>
      <c r="BU120" s="51"/>
      <c r="BV120" s="51"/>
      <c r="BW120" s="51"/>
      <c r="BX120" s="51"/>
      <c r="BY120" s="51"/>
      <c r="BZ120" s="51"/>
      <c r="CA120" s="51"/>
      <c r="CB120" s="51"/>
      <c r="CC120" s="51"/>
      <c r="CD120" s="51"/>
      <c r="CE120" s="51"/>
      <c r="CF120" s="51"/>
      <c r="CG120" s="51"/>
      <c r="CH120" s="51"/>
      <c r="CI120" s="51"/>
      <c r="CJ120" s="51"/>
      <c r="CK120" s="51"/>
      <c r="CL120" s="51"/>
      <c r="CM120" s="51"/>
      <c r="CN120" s="51"/>
      <c r="CO120" s="51"/>
      <c r="CP120" s="51"/>
      <c r="CQ120" s="51"/>
      <c r="CR120" s="51"/>
      <c r="CS120" s="51"/>
      <c r="CT120" s="51"/>
      <c r="CU120" s="51"/>
      <c r="CV120" s="51"/>
      <c r="CW120" s="51"/>
    </row>
    <row r="121" spans="1:101" s="51" customFormat="1" ht="21" x14ac:dyDescent="0.35">
      <c r="B121" s="50"/>
      <c r="C121" s="108" t="s">
        <v>250</v>
      </c>
      <c r="D121" s="41" t="s">
        <v>251</v>
      </c>
      <c r="E121" s="40"/>
      <c r="F121" s="131"/>
      <c r="G121" s="39"/>
      <c r="H121" s="96">
        <f>SUM(H122:H124)</f>
        <v>120491170</v>
      </c>
      <c r="I121" s="97">
        <f t="shared" si="13"/>
        <v>1.6842244437449232E-2</v>
      </c>
      <c r="J121" s="394"/>
      <c r="K121" s="395"/>
      <c r="L121" s="165"/>
      <c r="M121" s="152"/>
      <c r="N121" s="152"/>
      <c r="O121" s="152"/>
      <c r="P121" s="152"/>
      <c r="Q121" s="152"/>
      <c r="R121" s="152"/>
    </row>
    <row r="122" spans="1:101" s="51" customFormat="1" x14ac:dyDescent="0.35">
      <c r="B122" s="59"/>
      <c r="C122" s="48" t="s">
        <v>252</v>
      </c>
      <c r="D122" s="47" t="s">
        <v>253</v>
      </c>
      <c r="E122" s="49" t="s">
        <v>38</v>
      </c>
      <c r="F122" s="56">
        <f>VLOOKUP(C122,CANTIDADES,10,0)</f>
        <v>426.18</v>
      </c>
      <c r="G122" s="46">
        <v>42431.711533846807</v>
      </c>
      <c r="H122" s="94">
        <f>ROUND(ROUND(F122,2)*ROUND(G122,0),0)</f>
        <v>18083670</v>
      </c>
      <c r="I122" s="95">
        <f t="shared" si="13"/>
        <v>2.5277336958896457E-3</v>
      </c>
      <c r="J122" s="394"/>
      <c r="K122" s="395"/>
      <c r="L122" s="165"/>
      <c r="M122" s="152"/>
      <c r="N122" s="152"/>
      <c r="O122" s="152"/>
      <c r="P122" s="152"/>
      <c r="Q122" s="152"/>
      <c r="R122" s="152"/>
    </row>
    <row r="123" spans="1:101" s="51" customFormat="1" x14ac:dyDescent="0.35">
      <c r="B123" s="55"/>
      <c r="C123" s="48" t="s">
        <v>254</v>
      </c>
      <c r="D123" s="47" t="s">
        <v>255</v>
      </c>
      <c r="E123" s="49" t="s">
        <v>33</v>
      </c>
      <c r="F123" s="134">
        <f>VLOOKUP(C123,CANTIDADES,10,0)</f>
        <v>463.12</v>
      </c>
      <c r="G123" s="46">
        <v>96528</v>
      </c>
      <c r="H123" s="123">
        <f>ROUND(ROUND(F123,2)*ROUND(G123,0),0)</f>
        <v>44704047</v>
      </c>
      <c r="I123" s="124">
        <f t="shared" si="13"/>
        <v>6.2487274952780286E-3</v>
      </c>
      <c r="J123" s="405"/>
      <c r="K123" s="395"/>
      <c r="L123" s="165"/>
      <c r="M123" s="152"/>
      <c r="N123" s="152"/>
      <c r="O123" s="152"/>
      <c r="P123" s="152"/>
      <c r="Q123" s="152"/>
      <c r="R123" s="152"/>
    </row>
    <row r="124" spans="1:101" s="51" customFormat="1" x14ac:dyDescent="0.35">
      <c r="B124" s="59"/>
      <c r="C124" s="48" t="s">
        <v>256</v>
      </c>
      <c r="D124" s="47" t="s">
        <v>257</v>
      </c>
      <c r="E124" s="49" t="s">
        <v>33</v>
      </c>
      <c r="F124" s="134">
        <f>VLOOKUP(C124,CANTIDADES,10,0)</f>
        <v>673.06</v>
      </c>
      <c r="G124" s="46">
        <v>85733</v>
      </c>
      <c r="H124" s="123">
        <f>ROUND(ROUND(F124,2)*ROUND(G124,0),0)</f>
        <v>57703453</v>
      </c>
      <c r="I124" s="124">
        <f t="shared" si="13"/>
        <v>8.0657832462815594E-3</v>
      </c>
      <c r="J124" s="405"/>
      <c r="K124" s="395"/>
      <c r="L124" s="165"/>
      <c r="M124" s="152"/>
      <c r="N124" s="152"/>
      <c r="O124" s="152"/>
      <c r="P124" s="152"/>
      <c r="Q124" s="152"/>
      <c r="R124" s="152"/>
    </row>
    <row r="125" spans="1:101" s="51" customFormat="1" ht="21" x14ac:dyDescent="0.35">
      <c r="B125" s="50"/>
      <c r="C125" s="109" t="s">
        <v>258</v>
      </c>
      <c r="D125" s="66" t="s">
        <v>259</v>
      </c>
      <c r="E125" s="65"/>
      <c r="F125" s="133"/>
      <c r="G125" s="64"/>
      <c r="H125" s="90">
        <f>H126+H144+H280+H365+H490+H510+H528+H575+H347</f>
        <v>2381106809</v>
      </c>
      <c r="I125" s="91">
        <f t="shared" si="13"/>
        <v>0.33283088635335473</v>
      </c>
      <c r="J125" s="394"/>
      <c r="K125" s="395"/>
      <c r="L125" s="165"/>
      <c r="M125" s="152"/>
      <c r="N125" s="152"/>
      <c r="O125" s="152"/>
      <c r="P125" s="152"/>
      <c r="Q125" s="152"/>
      <c r="R125" s="152"/>
    </row>
    <row r="126" spans="1:101" s="51" customFormat="1" ht="21" x14ac:dyDescent="0.35">
      <c r="B126" s="50"/>
      <c r="C126" s="54" t="s">
        <v>260</v>
      </c>
      <c r="D126" s="44" t="s">
        <v>261</v>
      </c>
      <c r="E126" s="43"/>
      <c r="F126" s="132"/>
      <c r="G126" s="42"/>
      <c r="H126" s="92">
        <f>+H127+H138</f>
        <v>42714876</v>
      </c>
      <c r="I126" s="93">
        <f t="shared" si="13"/>
        <v>5.9706813595330989E-3</v>
      </c>
      <c r="J126" s="394"/>
      <c r="K126" s="395"/>
      <c r="L126" s="165"/>
      <c r="M126" s="152"/>
      <c r="N126" s="152"/>
      <c r="O126" s="152"/>
      <c r="P126" s="152"/>
      <c r="Q126" s="152"/>
      <c r="R126" s="152"/>
    </row>
    <row r="127" spans="1:101" s="51" customFormat="1" ht="21" x14ac:dyDescent="0.35">
      <c r="B127" s="50"/>
      <c r="C127" s="108" t="s">
        <v>262</v>
      </c>
      <c r="D127" s="41" t="s">
        <v>263</v>
      </c>
      <c r="E127" s="40"/>
      <c r="F127" s="131"/>
      <c r="G127" s="39"/>
      <c r="H127" s="96">
        <f>+SUM(H128:H137)</f>
        <v>38658075</v>
      </c>
      <c r="I127" s="97">
        <f t="shared" si="13"/>
        <v>5.4036220963847E-3</v>
      </c>
      <c r="J127" s="394"/>
      <c r="K127" s="395"/>
      <c r="L127" s="165"/>
      <c r="M127" s="152"/>
      <c r="N127" s="152"/>
      <c r="O127" s="152"/>
      <c r="P127" s="152"/>
      <c r="Q127" s="152"/>
      <c r="R127" s="152"/>
    </row>
    <row r="128" spans="1:101" s="51" customFormat="1" ht="40" x14ac:dyDescent="0.35">
      <c r="B128" s="50"/>
      <c r="C128" s="48" t="s">
        <v>264</v>
      </c>
      <c r="D128" s="47" t="s">
        <v>265</v>
      </c>
      <c r="E128" s="49" t="s">
        <v>121</v>
      </c>
      <c r="F128" s="56">
        <f t="shared" ref="F128:F137" si="20">VLOOKUP(C128,CANTIDADES,10,0)</f>
        <v>4</v>
      </c>
      <c r="G128" s="46">
        <v>491668</v>
      </c>
      <c r="H128" s="94">
        <f t="shared" ref="H128:H137" si="21">ROUND(ROUND(F128,2)*ROUND(G128,0),0)</f>
        <v>1966672</v>
      </c>
      <c r="I128" s="95">
        <f t="shared" si="13"/>
        <v>2.7490122763591026E-4</v>
      </c>
      <c r="J128" s="394"/>
      <c r="K128" s="395"/>
      <c r="L128" s="165"/>
      <c r="M128" s="152"/>
      <c r="N128" s="152"/>
      <c r="O128" s="152"/>
      <c r="P128" s="152"/>
      <c r="Q128" s="152"/>
      <c r="R128" s="152"/>
    </row>
    <row r="129" spans="1:101" s="51" customFormat="1" ht="21" x14ac:dyDescent="0.35">
      <c r="B129" s="38"/>
      <c r="C129" s="48" t="s">
        <v>266</v>
      </c>
      <c r="D129" s="47" t="s">
        <v>267</v>
      </c>
      <c r="E129" s="49" t="s">
        <v>121</v>
      </c>
      <c r="F129" s="56">
        <f t="shared" si="20"/>
        <v>10</v>
      </c>
      <c r="G129" s="46">
        <v>282763</v>
      </c>
      <c r="H129" s="94">
        <f t="shared" si="21"/>
        <v>2827630</v>
      </c>
      <c r="I129" s="95">
        <f t="shared" si="13"/>
        <v>3.9524585609604899E-4</v>
      </c>
      <c r="J129" s="394"/>
      <c r="K129" s="395"/>
      <c r="L129" s="165"/>
      <c r="M129" s="152"/>
      <c r="N129" s="152"/>
      <c r="O129" s="152"/>
      <c r="P129" s="152"/>
      <c r="Q129" s="152"/>
      <c r="R129" s="152"/>
    </row>
    <row r="130" spans="1:101" s="51" customFormat="1" ht="40" x14ac:dyDescent="0.35">
      <c r="B130" s="38"/>
      <c r="C130" s="48" t="s">
        <v>268</v>
      </c>
      <c r="D130" s="47" t="s">
        <v>269</v>
      </c>
      <c r="E130" s="49" t="s">
        <v>121</v>
      </c>
      <c r="F130" s="56">
        <f t="shared" si="20"/>
        <v>11</v>
      </c>
      <c r="G130" s="46">
        <v>1501820</v>
      </c>
      <c r="H130" s="94">
        <f t="shared" si="21"/>
        <v>16520020</v>
      </c>
      <c r="I130" s="95">
        <f t="shared" si="13"/>
        <v>2.3091668455999729E-3</v>
      </c>
      <c r="J130" s="394"/>
      <c r="K130" s="395"/>
      <c r="L130" s="165"/>
      <c r="M130" s="152"/>
      <c r="N130" s="152"/>
      <c r="O130" s="152"/>
      <c r="P130" s="152"/>
      <c r="Q130" s="152"/>
      <c r="R130" s="152"/>
    </row>
    <row r="131" spans="1:101" s="51" customFormat="1" ht="40" x14ac:dyDescent="0.35">
      <c r="B131" s="38"/>
      <c r="C131" s="48" t="s">
        <v>270</v>
      </c>
      <c r="D131" s="47" t="s">
        <v>271</v>
      </c>
      <c r="E131" s="49" t="s">
        <v>121</v>
      </c>
      <c r="F131" s="56">
        <f t="shared" si="20"/>
        <v>5</v>
      </c>
      <c r="G131" s="46">
        <v>515770</v>
      </c>
      <c r="H131" s="94">
        <f t="shared" si="21"/>
        <v>2578850</v>
      </c>
      <c r="I131" s="95">
        <f t="shared" si="13"/>
        <v>3.6047141103797033E-4</v>
      </c>
      <c r="J131" s="394"/>
      <c r="K131" s="395"/>
      <c r="L131" s="165"/>
      <c r="M131" s="152"/>
      <c r="N131" s="152"/>
      <c r="O131" s="152"/>
      <c r="P131" s="152"/>
      <c r="Q131" s="152"/>
      <c r="R131" s="152"/>
    </row>
    <row r="132" spans="1:101" s="51" customFormat="1" ht="21" x14ac:dyDescent="0.35">
      <c r="B132" s="38"/>
      <c r="C132" s="48" t="s">
        <v>272</v>
      </c>
      <c r="D132" s="47" t="s">
        <v>273</v>
      </c>
      <c r="E132" s="49" t="s">
        <v>121</v>
      </c>
      <c r="F132" s="56">
        <f t="shared" si="20"/>
        <v>5</v>
      </c>
      <c r="G132" s="46">
        <v>1132368</v>
      </c>
      <c r="H132" s="94">
        <f t="shared" si="21"/>
        <v>5661840</v>
      </c>
      <c r="I132" s="95">
        <f t="shared" si="13"/>
        <v>7.9141146397472583E-4</v>
      </c>
      <c r="J132" s="394"/>
      <c r="K132" s="395"/>
      <c r="L132" s="165"/>
      <c r="M132" s="152"/>
      <c r="N132" s="152"/>
      <c r="O132" s="152"/>
      <c r="P132" s="152"/>
      <c r="Q132" s="152"/>
      <c r="R132" s="152"/>
    </row>
    <row r="133" spans="1:101" s="51" customFormat="1" ht="40" x14ac:dyDescent="0.35">
      <c r="B133" s="50"/>
      <c r="C133" s="48" t="s">
        <v>274</v>
      </c>
      <c r="D133" s="47" t="s">
        <v>275</v>
      </c>
      <c r="E133" s="49" t="s">
        <v>121</v>
      </c>
      <c r="F133" s="56">
        <f t="shared" si="20"/>
        <v>2</v>
      </c>
      <c r="G133" s="121">
        <v>645168</v>
      </c>
      <c r="H133" s="94">
        <f t="shared" si="21"/>
        <v>1290336</v>
      </c>
      <c r="I133" s="95">
        <f t="shared" si="13"/>
        <v>1.8036304501351007E-4</v>
      </c>
      <c r="J133" s="394"/>
      <c r="K133" s="395"/>
      <c r="L133" s="165"/>
      <c r="M133" s="152"/>
      <c r="N133" s="152"/>
      <c r="O133" s="152"/>
      <c r="P133" s="152"/>
      <c r="Q133" s="152"/>
      <c r="R133" s="152"/>
    </row>
    <row r="134" spans="1:101" s="51" customFormat="1" ht="40" x14ac:dyDescent="0.35">
      <c r="B134" s="55"/>
      <c r="C134" s="48" t="s">
        <v>276</v>
      </c>
      <c r="D134" s="47" t="s">
        <v>277</v>
      </c>
      <c r="E134" s="49" t="s">
        <v>121</v>
      </c>
      <c r="F134" s="56">
        <f t="shared" ref="F134" si="22">VLOOKUP(C134,CANTIDADES,10,0)</f>
        <v>12</v>
      </c>
      <c r="G134" s="121">
        <v>251140.94939310927</v>
      </c>
      <c r="H134" s="94">
        <f t="shared" ref="H134" si="23">ROUND(ROUND(F134,2)*ROUND(G134,0),0)</f>
        <v>3013692</v>
      </c>
      <c r="I134" s="95">
        <f t="shared" si="13"/>
        <v>4.212535849986788E-4</v>
      </c>
      <c r="J134" s="394"/>
      <c r="K134" s="395"/>
      <c r="L134" s="165"/>
      <c r="M134" s="152"/>
      <c r="N134" s="152"/>
      <c r="O134" s="152"/>
      <c r="P134" s="152"/>
      <c r="Q134" s="152"/>
      <c r="R134" s="152"/>
    </row>
    <row r="135" spans="1:101" s="171" customFormat="1" ht="40" x14ac:dyDescent="0.35">
      <c r="A135" s="51"/>
      <c r="B135" s="169"/>
      <c r="C135" s="48" t="s">
        <v>278</v>
      </c>
      <c r="D135" s="47" t="s">
        <v>279</v>
      </c>
      <c r="E135" s="49" t="s">
        <v>121</v>
      </c>
      <c r="F135" s="56">
        <f t="shared" si="20"/>
        <v>4</v>
      </c>
      <c r="G135" s="46">
        <v>963744</v>
      </c>
      <c r="H135" s="94">
        <f t="shared" si="21"/>
        <v>3854976</v>
      </c>
      <c r="I135" s="95">
        <f t="shared" si="13"/>
        <v>5.3884818358474146E-4</v>
      </c>
      <c r="J135" s="394"/>
      <c r="K135" s="395"/>
      <c r="L135" s="165"/>
      <c r="M135" s="152"/>
      <c r="N135" s="152"/>
      <c r="O135" s="152"/>
      <c r="P135" s="152"/>
      <c r="Q135" s="152"/>
      <c r="R135" s="152"/>
      <c r="S135" s="51"/>
      <c r="T135" s="51"/>
      <c r="U135" s="51"/>
      <c r="V135" s="51"/>
      <c r="W135" s="51"/>
      <c r="X135" s="51"/>
      <c r="Y135" s="51"/>
      <c r="Z135" s="51"/>
      <c r="AA135" s="51"/>
      <c r="AB135" s="51"/>
      <c r="AC135" s="51"/>
      <c r="AD135" s="51"/>
      <c r="AE135" s="51"/>
      <c r="AF135" s="51"/>
      <c r="AG135" s="51"/>
      <c r="AH135" s="51"/>
      <c r="AI135" s="51"/>
      <c r="AJ135" s="51"/>
      <c r="AK135" s="51"/>
      <c r="AL135" s="51"/>
      <c r="AM135" s="51"/>
      <c r="AN135" s="51"/>
      <c r="AO135" s="51"/>
      <c r="AP135" s="51"/>
      <c r="AQ135" s="51"/>
      <c r="AR135" s="51"/>
      <c r="AS135" s="51"/>
      <c r="AT135" s="51"/>
      <c r="AU135" s="51"/>
      <c r="AV135" s="51"/>
      <c r="AW135" s="51"/>
      <c r="AX135" s="51"/>
      <c r="AY135" s="51"/>
      <c r="AZ135" s="51"/>
      <c r="BA135" s="51"/>
      <c r="BB135" s="51"/>
      <c r="BC135" s="51"/>
      <c r="BD135" s="51"/>
      <c r="BE135" s="51"/>
      <c r="BF135" s="51"/>
      <c r="BG135" s="51"/>
      <c r="BH135" s="51"/>
      <c r="BI135" s="51"/>
      <c r="BJ135" s="51"/>
      <c r="BK135" s="51"/>
      <c r="BL135" s="51"/>
      <c r="BM135" s="51"/>
      <c r="BN135" s="51"/>
      <c r="BO135" s="51"/>
      <c r="BP135" s="51"/>
      <c r="BQ135" s="51"/>
      <c r="BR135" s="51"/>
      <c r="BS135" s="51"/>
      <c r="BT135" s="51"/>
      <c r="BU135" s="51"/>
      <c r="BV135" s="51"/>
      <c r="BW135" s="51"/>
      <c r="BX135" s="51"/>
      <c r="BY135" s="51"/>
      <c r="BZ135" s="51"/>
      <c r="CA135" s="51"/>
      <c r="CB135" s="51"/>
      <c r="CC135" s="51"/>
      <c r="CD135" s="51"/>
      <c r="CE135" s="51"/>
      <c r="CF135" s="51"/>
      <c r="CG135" s="51"/>
      <c r="CH135" s="51"/>
      <c r="CI135" s="51"/>
      <c r="CJ135" s="51"/>
      <c r="CK135" s="51"/>
      <c r="CL135" s="51"/>
      <c r="CM135" s="51"/>
      <c r="CN135" s="51"/>
      <c r="CO135" s="51"/>
      <c r="CP135" s="51"/>
      <c r="CQ135" s="51"/>
      <c r="CR135" s="51"/>
      <c r="CS135" s="51"/>
      <c r="CT135" s="51"/>
      <c r="CU135" s="51"/>
      <c r="CV135" s="51"/>
      <c r="CW135" s="51"/>
    </row>
    <row r="136" spans="1:101" s="51" customFormat="1" ht="40" x14ac:dyDescent="0.35">
      <c r="B136" s="50"/>
      <c r="C136" s="48" t="s">
        <v>280</v>
      </c>
      <c r="D136" s="47" t="s">
        <v>281</v>
      </c>
      <c r="E136" s="49" t="s">
        <v>121</v>
      </c>
      <c r="F136" s="134">
        <f t="shared" si="20"/>
        <v>1</v>
      </c>
      <c r="G136" s="46">
        <v>347049</v>
      </c>
      <c r="H136" s="123">
        <f t="shared" si="21"/>
        <v>347049</v>
      </c>
      <c r="I136" s="124">
        <f t="shared" si="13"/>
        <v>4.8510476657935339E-5</v>
      </c>
      <c r="J136" s="396"/>
      <c r="K136" s="397"/>
      <c r="L136" s="165"/>
      <c r="M136" s="152"/>
      <c r="N136" s="152"/>
      <c r="O136" s="152"/>
      <c r="P136" s="152"/>
      <c r="Q136" s="152"/>
      <c r="R136" s="152"/>
    </row>
    <row r="137" spans="1:101" s="51" customFormat="1" ht="21" x14ac:dyDescent="0.35">
      <c r="B137" s="50"/>
      <c r="C137" s="48" t="s">
        <v>282</v>
      </c>
      <c r="D137" s="47" t="s">
        <v>283</v>
      </c>
      <c r="E137" s="49" t="s">
        <v>121</v>
      </c>
      <c r="F137" s="56">
        <f t="shared" si="20"/>
        <v>10</v>
      </c>
      <c r="G137" s="46">
        <v>59701.448595406182</v>
      </c>
      <c r="H137" s="94">
        <f t="shared" si="21"/>
        <v>597010</v>
      </c>
      <c r="I137" s="95">
        <f t="shared" si="13"/>
        <v>8.3450001785206066E-5</v>
      </c>
      <c r="J137" s="394"/>
      <c r="K137" s="395"/>
      <c r="L137" s="165"/>
      <c r="M137" s="152"/>
      <c r="N137" s="152"/>
      <c r="O137" s="152"/>
      <c r="P137" s="152"/>
      <c r="Q137" s="152"/>
      <c r="R137" s="152"/>
    </row>
    <row r="138" spans="1:101" s="51" customFormat="1" ht="21" x14ac:dyDescent="0.35">
      <c r="B138" s="50"/>
      <c r="C138" s="108" t="s">
        <v>284</v>
      </c>
      <c r="D138" s="41" t="s">
        <v>285</v>
      </c>
      <c r="E138" s="40"/>
      <c r="F138" s="131"/>
      <c r="G138" s="39"/>
      <c r="H138" s="96">
        <f>SUM(H139:H143)</f>
        <v>4056801</v>
      </c>
      <c r="I138" s="97">
        <f t="shared" si="13"/>
        <v>5.6705926314839909E-4</v>
      </c>
      <c r="J138" s="394"/>
      <c r="K138" s="395"/>
      <c r="L138" s="165"/>
      <c r="M138" s="152"/>
      <c r="N138" s="152"/>
      <c r="O138" s="152"/>
      <c r="P138" s="152"/>
      <c r="Q138" s="152"/>
      <c r="R138" s="152"/>
    </row>
    <row r="139" spans="1:101" s="51" customFormat="1" ht="21" x14ac:dyDescent="0.35">
      <c r="B139" s="50"/>
      <c r="C139" s="48" t="s">
        <v>286</v>
      </c>
      <c r="D139" s="47" t="s">
        <v>287</v>
      </c>
      <c r="E139" s="49" t="s">
        <v>121</v>
      </c>
      <c r="F139" s="56">
        <f>VLOOKUP(C139,CANTIDADES,10,0)</f>
        <v>3</v>
      </c>
      <c r="G139" s="46">
        <v>161329</v>
      </c>
      <c r="H139" s="94">
        <f>ROUND(ROUND(F139,2)*ROUND(G139,0),0)</f>
        <v>483987</v>
      </c>
      <c r="I139" s="95">
        <f t="shared" si="13"/>
        <v>6.7651657449651638E-5</v>
      </c>
      <c r="J139" s="394"/>
      <c r="K139" s="395"/>
      <c r="L139" s="165"/>
      <c r="M139" s="152"/>
      <c r="N139" s="152"/>
      <c r="O139" s="152"/>
      <c r="P139" s="152"/>
      <c r="Q139" s="152"/>
      <c r="R139" s="152"/>
    </row>
    <row r="140" spans="1:101" s="51" customFormat="1" ht="21" x14ac:dyDescent="0.35">
      <c r="B140" s="50"/>
      <c r="C140" s="48" t="s">
        <v>288</v>
      </c>
      <c r="D140" s="47" t="s">
        <v>289</v>
      </c>
      <c r="E140" s="49" t="s">
        <v>121</v>
      </c>
      <c r="F140" s="56">
        <f>VLOOKUP(C140,CANTIDADES,10,0)</f>
        <v>9</v>
      </c>
      <c r="G140" s="46">
        <v>124099</v>
      </c>
      <c r="H140" s="94">
        <f>ROUND(ROUND(F140,2)*ROUND(G140,0),0)</f>
        <v>1116891</v>
      </c>
      <c r="I140" s="95">
        <f t="shared" ref="I140:I203" si="24">+H140/$H$594</f>
        <v>1.5611891918708326E-4</v>
      </c>
      <c r="J140" s="394"/>
      <c r="K140" s="395"/>
      <c r="L140" s="165"/>
      <c r="M140" s="152"/>
      <c r="N140" s="152"/>
      <c r="O140" s="152"/>
      <c r="P140" s="152"/>
      <c r="Q140" s="152"/>
      <c r="R140" s="152"/>
    </row>
    <row r="141" spans="1:101" s="51" customFormat="1" ht="60" x14ac:dyDescent="0.35">
      <c r="B141" s="52"/>
      <c r="C141" s="48" t="s">
        <v>290</v>
      </c>
      <c r="D141" s="47" t="s">
        <v>291</v>
      </c>
      <c r="E141" s="49" t="s">
        <v>121</v>
      </c>
      <c r="F141" s="56">
        <f>VLOOKUP(C141,CANTIDADES,10,0)</f>
        <v>2</v>
      </c>
      <c r="G141" s="46">
        <v>439624</v>
      </c>
      <c r="H141" s="94">
        <f>ROUND(ROUND(F141,2)*ROUND(G141,0),0)</f>
        <v>879248</v>
      </c>
      <c r="I141" s="95">
        <f t="shared" si="24"/>
        <v>1.2290120294406937E-4</v>
      </c>
      <c r="J141" s="410"/>
      <c r="K141" s="395"/>
      <c r="L141" s="165"/>
      <c r="M141" s="152"/>
      <c r="N141" s="152"/>
      <c r="O141" s="152"/>
      <c r="P141" s="152"/>
      <c r="Q141" s="152"/>
      <c r="R141" s="152"/>
    </row>
    <row r="142" spans="1:101" s="51" customFormat="1" x14ac:dyDescent="0.35">
      <c r="B142" s="52"/>
      <c r="C142" s="48" t="s">
        <v>292</v>
      </c>
      <c r="D142" s="47" t="s">
        <v>293</v>
      </c>
      <c r="E142" s="49" t="s">
        <v>121</v>
      </c>
      <c r="F142" s="56">
        <f>VLOOKUP(C142,CANTIDADES,10,0)</f>
        <v>4</v>
      </c>
      <c r="G142" s="46">
        <v>283819</v>
      </c>
      <c r="H142" s="94">
        <f>ROUND(ROUND(F142,2)*ROUND(G142,0),0)</f>
        <v>1135276</v>
      </c>
      <c r="I142" s="95">
        <f t="shared" si="24"/>
        <v>1.5868877276210047E-4</v>
      </c>
      <c r="J142" s="394"/>
      <c r="K142" s="395"/>
      <c r="L142" s="165"/>
      <c r="M142" s="152"/>
      <c r="N142" s="152"/>
      <c r="O142" s="152"/>
      <c r="P142" s="152"/>
      <c r="Q142" s="152"/>
      <c r="R142" s="152"/>
    </row>
    <row r="143" spans="1:101" s="51" customFormat="1" ht="40" x14ac:dyDescent="0.35">
      <c r="B143" s="50"/>
      <c r="C143" s="48" t="s">
        <v>294</v>
      </c>
      <c r="D143" s="47" t="s">
        <v>295</v>
      </c>
      <c r="E143" s="49" t="s">
        <v>121</v>
      </c>
      <c r="F143" s="56">
        <f>VLOOKUP(C143,CANTIDADES,10,0)</f>
        <v>7</v>
      </c>
      <c r="G143" s="46">
        <v>63057</v>
      </c>
      <c r="H143" s="94">
        <f>ROUND(ROUND(F143,2)*ROUND(G143,0),0)</f>
        <v>441399</v>
      </c>
      <c r="I143" s="95">
        <f t="shared" si="24"/>
        <v>6.169871080549433E-5</v>
      </c>
      <c r="J143" s="394"/>
      <c r="K143" s="395"/>
      <c r="L143" s="165"/>
      <c r="M143" s="152"/>
      <c r="N143" s="152"/>
      <c r="O143" s="152"/>
      <c r="P143" s="152"/>
      <c r="Q143" s="152"/>
      <c r="R143" s="152"/>
    </row>
    <row r="144" spans="1:101" s="51" customFormat="1" ht="21" x14ac:dyDescent="0.35">
      <c r="B144" s="50"/>
      <c r="C144" s="54" t="s">
        <v>296</v>
      </c>
      <c r="D144" s="44" t="s">
        <v>297</v>
      </c>
      <c r="E144" s="43"/>
      <c r="F144" s="132"/>
      <c r="G144" s="42"/>
      <c r="H144" s="92">
        <f>H145+H170+H176+H185+H194+H224+H239+H273+H209</f>
        <v>401956068</v>
      </c>
      <c r="I144" s="93">
        <f t="shared" si="24"/>
        <v>5.6185381471289271E-2</v>
      </c>
      <c r="J144" s="394"/>
      <c r="K144" s="395"/>
      <c r="L144" s="165"/>
      <c r="M144" s="152"/>
      <c r="N144" s="152"/>
      <c r="O144" s="152"/>
      <c r="P144" s="152"/>
      <c r="Q144" s="152"/>
      <c r="R144" s="152"/>
    </row>
    <row r="145" spans="2:18" s="51" customFormat="1" ht="21" x14ac:dyDescent="0.35">
      <c r="B145" s="50"/>
      <c r="C145" s="108" t="s">
        <v>298</v>
      </c>
      <c r="D145" s="41" t="s">
        <v>299</v>
      </c>
      <c r="E145" s="40"/>
      <c r="F145" s="131"/>
      <c r="G145" s="39"/>
      <c r="H145" s="96">
        <f>SUM(H146:H169)</f>
        <v>34024335</v>
      </c>
      <c r="I145" s="97">
        <f t="shared" si="24"/>
        <v>4.7559183539479227E-3</v>
      </c>
      <c r="J145" s="394"/>
      <c r="K145" s="395"/>
      <c r="L145" s="165"/>
      <c r="M145" s="152"/>
      <c r="N145" s="152"/>
      <c r="O145" s="152"/>
      <c r="P145" s="152"/>
      <c r="Q145" s="152"/>
      <c r="R145" s="152"/>
    </row>
    <row r="146" spans="2:18" s="51" customFormat="1" ht="21" x14ac:dyDescent="0.35">
      <c r="B146" s="50"/>
      <c r="C146" s="48" t="s">
        <v>300</v>
      </c>
      <c r="D146" s="47" t="s">
        <v>301</v>
      </c>
      <c r="E146" s="49" t="s">
        <v>38</v>
      </c>
      <c r="F146" s="56">
        <f t="shared" ref="F146:F169" si="25">VLOOKUP(C146,CANTIDADES,10,0)</f>
        <v>23.83</v>
      </c>
      <c r="G146" s="46">
        <v>19660.438292731764</v>
      </c>
      <c r="H146" s="94">
        <f t="shared" ref="H146:H169" si="26">ROUND(ROUND(F146,2)*ROUND(G146,0),0)</f>
        <v>468498</v>
      </c>
      <c r="I146" s="95">
        <f t="shared" si="24"/>
        <v>6.5486606482915649E-5</v>
      </c>
      <c r="J146" s="394"/>
      <c r="K146" s="395"/>
      <c r="L146" s="165"/>
      <c r="M146" s="152"/>
      <c r="N146" s="152"/>
      <c r="O146" s="152"/>
      <c r="P146" s="152"/>
      <c r="Q146" s="152"/>
      <c r="R146" s="152"/>
    </row>
    <row r="147" spans="2:18" s="51" customFormat="1" ht="21" x14ac:dyDescent="0.35">
      <c r="B147" s="50"/>
      <c r="C147" s="48" t="s">
        <v>302</v>
      </c>
      <c r="D147" s="47" t="s">
        <v>303</v>
      </c>
      <c r="E147" s="49" t="s">
        <v>38</v>
      </c>
      <c r="F147" s="56">
        <f t="shared" si="25"/>
        <v>29.68</v>
      </c>
      <c r="G147" s="46">
        <v>43270.186509425774</v>
      </c>
      <c r="H147" s="94">
        <f t="shared" si="26"/>
        <v>1284254</v>
      </c>
      <c r="I147" s="95">
        <f t="shared" si="24"/>
        <v>1.7951290362415708E-4</v>
      </c>
      <c r="J147" s="394"/>
      <c r="K147" s="395"/>
      <c r="L147" s="165"/>
      <c r="M147" s="152"/>
      <c r="N147" s="152"/>
      <c r="O147" s="152"/>
      <c r="P147" s="152"/>
      <c r="Q147" s="152"/>
      <c r="R147" s="152"/>
    </row>
    <row r="148" spans="2:18" s="51" customFormat="1" ht="21" x14ac:dyDescent="0.35">
      <c r="B148" s="50"/>
      <c r="C148" s="48" t="s">
        <v>304</v>
      </c>
      <c r="D148" s="47" t="s">
        <v>305</v>
      </c>
      <c r="E148" s="49" t="s">
        <v>38</v>
      </c>
      <c r="F148" s="56">
        <f t="shared" si="25"/>
        <v>136.88999999999999</v>
      </c>
      <c r="G148" s="46">
        <v>19351.186509425774</v>
      </c>
      <c r="H148" s="94">
        <f t="shared" si="26"/>
        <v>2648958</v>
      </c>
      <c r="I148" s="95">
        <f t="shared" si="24"/>
        <v>3.7027110070004838E-4</v>
      </c>
      <c r="J148" s="394"/>
      <c r="K148" s="395"/>
      <c r="L148" s="165"/>
      <c r="M148" s="152"/>
      <c r="N148" s="152"/>
      <c r="O148" s="152"/>
      <c r="P148" s="152"/>
      <c r="Q148" s="152"/>
      <c r="R148" s="152"/>
    </row>
    <row r="149" spans="2:18" s="51" customFormat="1" ht="21" x14ac:dyDescent="0.35">
      <c r="B149" s="50"/>
      <c r="C149" s="48" t="s">
        <v>306</v>
      </c>
      <c r="D149" s="47" t="s">
        <v>307</v>
      </c>
      <c r="E149" s="49" t="s">
        <v>38</v>
      </c>
      <c r="F149" s="134">
        <f t="shared" si="25"/>
        <v>216.57</v>
      </c>
      <c r="G149" s="46">
        <v>16583.046509425774</v>
      </c>
      <c r="H149" s="123">
        <f t="shared" si="26"/>
        <v>3591380</v>
      </c>
      <c r="I149" s="124">
        <f t="shared" si="24"/>
        <v>5.0200275943678221E-4</v>
      </c>
      <c r="J149" s="396"/>
      <c r="K149" s="397"/>
      <c r="L149" s="165"/>
      <c r="M149" s="152"/>
      <c r="N149" s="152"/>
      <c r="O149" s="152"/>
      <c r="P149" s="152"/>
      <c r="Q149" s="152"/>
      <c r="R149" s="152"/>
    </row>
    <row r="150" spans="2:18" s="51" customFormat="1" ht="21" x14ac:dyDescent="0.35">
      <c r="B150" s="50"/>
      <c r="C150" s="48" t="s">
        <v>308</v>
      </c>
      <c r="D150" s="47" t="s">
        <v>309</v>
      </c>
      <c r="E150" s="49" t="s">
        <v>38</v>
      </c>
      <c r="F150" s="134">
        <f t="shared" si="25"/>
        <v>63.03</v>
      </c>
      <c r="G150" s="46">
        <v>18568.846509425777</v>
      </c>
      <c r="H150" s="123">
        <f t="shared" si="26"/>
        <v>1170404</v>
      </c>
      <c r="I150" s="124">
        <f t="shared" si="24"/>
        <v>1.6359896130619639E-4</v>
      </c>
      <c r="J150" s="394"/>
      <c r="K150" s="395"/>
      <c r="L150" s="165"/>
      <c r="M150" s="152"/>
      <c r="N150" s="152"/>
      <c r="O150" s="152"/>
      <c r="P150" s="152"/>
      <c r="Q150" s="152"/>
      <c r="R150" s="152"/>
    </row>
    <row r="151" spans="2:18" s="51" customFormat="1" ht="21" x14ac:dyDescent="0.35">
      <c r="B151" s="50"/>
      <c r="C151" s="48" t="s">
        <v>310</v>
      </c>
      <c r="D151" s="47" t="s">
        <v>311</v>
      </c>
      <c r="E151" s="49" t="s">
        <v>121</v>
      </c>
      <c r="F151" s="134">
        <f t="shared" si="25"/>
        <v>365</v>
      </c>
      <c r="G151" s="46">
        <v>10082.054992567688</v>
      </c>
      <c r="H151" s="123">
        <f t="shared" si="26"/>
        <v>3679930</v>
      </c>
      <c r="I151" s="124">
        <f t="shared" si="24"/>
        <v>5.143802701285294E-4</v>
      </c>
      <c r="J151" s="396"/>
      <c r="K151" s="395"/>
      <c r="L151" s="165"/>
      <c r="M151" s="152"/>
      <c r="N151" s="152"/>
      <c r="O151" s="152"/>
      <c r="P151" s="152"/>
      <c r="Q151" s="152"/>
      <c r="R151" s="152"/>
    </row>
    <row r="152" spans="2:18" s="51" customFormat="1" ht="21" x14ac:dyDescent="0.35">
      <c r="B152" s="50"/>
      <c r="C152" s="48" t="s">
        <v>312</v>
      </c>
      <c r="D152" s="47" t="s">
        <v>313</v>
      </c>
      <c r="E152" s="49" t="s">
        <v>121</v>
      </c>
      <c r="F152" s="134">
        <f t="shared" si="25"/>
        <v>98</v>
      </c>
      <c r="G152" s="46">
        <v>10657.574992567688</v>
      </c>
      <c r="H152" s="123">
        <f t="shared" si="26"/>
        <v>1044484</v>
      </c>
      <c r="I152" s="124">
        <f t="shared" si="24"/>
        <v>1.4599787552071016E-4</v>
      </c>
      <c r="J152" s="394"/>
      <c r="K152" s="395"/>
      <c r="L152" s="165"/>
      <c r="M152" s="152"/>
      <c r="N152" s="152"/>
      <c r="O152" s="152"/>
      <c r="P152" s="152"/>
      <c r="Q152" s="152"/>
      <c r="R152" s="152"/>
    </row>
    <row r="153" spans="2:18" s="51" customFormat="1" ht="21" x14ac:dyDescent="0.35">
      <c r="B153" s="50"/>
      <c r="C153" s="48" t="s">
        <v>314</v>
      </c>
      <c r="D153" s="47" t="s">
        <v>315</v>
      </c>
      <c r="E153" s="49" t="s">
        <v>121</v>
      </c>
      <c r="F153" s="134">
        <f t="shared" si="25"/>
        <v>51</v>
      </c>
      <c r="G153" s="46">
        <v>11985.374992567689</v>
      </c>
      <c r="H153" s="123">
        <f t="shared" si="26"/>
        <v>611235</v>
      </c>
      <c r="I153" s="124">
        <f t="shared" si="24"/>
        <v>8.5438370950537558E-5</v>
      </c>
      <c r="J153" s="394"/>
      <c r="K153" s="395"/>
      <c r="L153" s="165"/>
      <c r="M153" s="152"/>
      <c r="N153" s="152"/>
      <c r="O153" s="152"/>
      <c r="P153" s="152"/>
      <c r="Q153" s="152"/>
      <c r="R153" s="152"/>
    </row>
    <row r="154" spans="2:18" s="51" customFormat="1" ht="21" x14ac:dyDescent="0.35">
      <c r="B154" s="50"/>
      <c r="C154" s="48" t="s">
        <v>316</v>
      </c>
      <c r="D154" s="47" t="s">
        <v>317</v>
      </c>
      <c r="E154" s="49" t="s">
        <v>121</v>
      </c>
      <c r="F154" s="134">
        <f t="shared" si="25"/>
        <v>8</v>
      </c>
      <c r="G154" s="46">
        <v>95461.872758884361</v>
      </c>
      <c r="H154" s="123">
        <f t="shared" si="26"/>
        <v>763696</v>
      </c>
      <c r="I154" s="124">
        <f t="shared" si="24"/>
        <v>1.0674935522579979E-4</v>
      </c>
      <c r="J154" s="394"/>
      <c r="K154" s="395"/>
      <c r="L154" s="165"/>
      <c r="M154" s="152"/>
      <c r="N154" s="152"/>
      <c r="O154" s="152"/>
      <c r="P154" s="152"/>
      <c r="Q154" s="152"/>
      <c r="R154" s="152"/>
    </row>
    <row r="155" spans="2:18" s="51" customFormat="1" ht="21" x14ac:dyDescent="0.35">
      <c r="B155" s="50"/>
      <c r="C155" s="48" t="s">
        <v>318</v>
      </c>
      <c r="D155" s="47" t="s">
        <v>319</v>
      </c>
      <c r="E155" s="49" t="s">
        <v>121</v>
      </c>
      <c r="F155" s="134">
        <f t="shared" si="25"/>
        <v>6</v>
      </c>
      <c r="G155" s="46">
        <v>84140.374898851544</v>
      </c>
      <c r="H155" s="123">
        <f t="shared" si="26"/>
        <v>504840</v>
      </c>
      <c r="I155" s="124">
        <f t="shared" si="24"/>
        <v>7.0566487833107367E-5</v>
      </c>
      <c r="J155" s="394"/>
      <c r="K155" s="395"/>
      <c r="L155" s="165"/>
      <c r="M155" s="152"/>
      <c r="N155" s="152"/>
      <c r="O155" s="152"/>
      <c r="P155" s="152"/>
      <c r="Q155" s="152"/>
      <c r="R155" s="152"/>
    </row>
    <row r="156" spans="2:18" s="51" customFormat="1" ht="21" x14ac:dyDescent="0.35">
      <c r="B156" s="50"/>
      <c r="C156" s="48" t="s">
        <v>320</v>
      </c>
      <c r="D156" s="47" t="s">
        <v>321</v>
      </c>
      <c r="E156" s="49" t="s">
        <v>121</v>
      </c>
      <c r="F156" s="134">
        <f t="shared" ref="F156" si="27">VLOOKUP(C156,CANTIDADES,10,0)</f>
        <v>4</v>
      </c>
      <c r="G156" s="46">
        <v>96235.374898851544</v>
      </c>
      <c r="H156" s="123">
        <f t="shared" ref="H156" si="28">ROUND(ROUND(F156,2)*ROUND(G156,0),0)</f>
        <v>384940</v>
      </c>
      <c r="I156" s="124">
        <f t="shared" si="24"/>
        <v>5.3806877082791276E-5</v>
      </c>
      <c r="J156" s="394"/>
      <c r="K156" s="395"/>
      <c r="L156" s="165"/>
      <c r="M156" s="152"/>
      <c r="N156" s="152"/>
      <c r="O156" s="152"/>
      <c r="P156" s="152"/>
      <c r="Q156" s="152"/>
      <c r="R156" s="152"/>
    </row>
    <row r="157" spans="2:18" s="51" customFormat="1" ht="21" x14ac:dyDescent="0.35">
      <c r="B157" s="50"/>
      <c r="C157" s="48" t="s">
        <v>322</v>
      </c>
      <c r="D157" s="47" t="s">
        <v>323</v>
      </c>
      <c r="E157" s="49" t="s">
        <v>121</v>
      </c>
      <c r="F157" s="134">
        <f t="shared" si="25"/>
        <v>3</v>
      </c>
      <c r="G157" s="46">
        <v>194215.37489885153</v>
      </c>
      <c r="H157" s="123">
        <f t="shared" si="26"/>
        <v>582645</v>
      </c>
      <c r="I157" s="124">
        <f t="shared" si="24"/>
        <v>8.1442063433010144E-5</v>
      </c>
      <c r="J157" s="394"/>
      <c r="K157" s="395"/>
      <c r="L157" s="165"/>
      <c r="M157" s="152"/>
      <c r="N157" s="152"/>
      <c r="O157" s="152"/>
      <c r="P157" s="152"/>
      <c r="Q157" s="152"/>
      <c r="R157" s="152"/>
    </row>
    <row r="158" spans="2:18" s="51" customFormat="1" ht="21" x14ac:dyDescent="0.35">
      <c r="B158" s="50"/>
      <c r="C158" s="48" t="s">
        <v>324</v>
      </c>
      <c r="D158" s="47" t="s">
        <v>325</v>
      </c>
      <c r="E158" s="49" t="s">
        <v>121</v>
      </c>
      <c r="F158" s="134">
        <f t="shared" si="25"/>
        <v>4</v>
      </c>
      <c r="G158" s="46">
        <v>687335.37489885162</v>
      </c>
      <c r="H158" s="123">
        <f t="shared" si="26"/>
        <v>2749340</v>
      </c>
      <c r="I158" s="124">
        <f t="shared" si="24"/>
        <v>3.8430248724165164E-4</v>
      </c>
      <c r="J158" s="394"/>
      <c r="K158" s="395"/>
      <c r="L158" s="165"/>
      <c r="M158" s="152"/>
      <c r="N158" s="152"/>
      <c r="O158" s="152"/>
      <c r="P158" s="152"/>
      <c r="Q158" s="152"/>
      <c r="R158" s="152"/>
    </row>
    <row r="159" spans="2:18" s="51" customFormat="1" ht="21" x14ac:dyDescent="0.35">
      <c r="B159" s="50"/>
      <c r="C159" s="48" t="s">
        <v>326</v>
      </c>
      <c r="D159" s="47" t="s">
        <v>327</v>
      </c>
      <c r="E159" s="49" t="s">
        <v>38</v>
      </c>
      <c r="F159" s="134">
        <f t="shared" si="25"/>
        <v>78.05</v>
      </c>
      <c r="G159" s="46">
        <v>34421.686509425774</v>
      </c>
      <c r="H159" s="123">
        <f t="shared" si="26"/>
        <v>2686637</v>
      </c>
      <c r="I159" s="124">
        <f t="shared" si="24"/>
        <v>3.7553786778479531E-4</v>
      </c>
      <c r="J159" s="396"/>
      <c r="K159" s="397"/>
      <c r="L159" s="165"/>
      <c r="M159" s="152"/>
      <c r="N159" s="152"/>
      <c r="O159" s="152"/>
      <c r="P159" s="152"/>
      <c r="Q159" s="152"/>
      <c r="R159" s="152"/>
    </row>
    <row r="160" spans="2:18" s="51" customFormat="1" ht="21" x14ac:dyDescent="0.35">
      <c r="B160" s="50"/>
      <c r="C160" s="48" t="s">
        <v>328</v>
      </c>
      <c r="D160" s="47" t="s">
        <v>329</v>
      </c>
      <c r="E160" s="49" t="s">
        <v>38</v>
      </c>
      <c r="F160" s="134">
        <f t="shared" si="25"/>
        <v>36.36</v>
      </c>
      <c r="G160" s="46">
        <v>23095.606509425779</v>
      </c>
      <c r="H160" s="123">
        <f t="shared" si="26"/>
        <v>839771</v>
      </c>
      <c r="I160" s="124">
        <f t="shared" si="24"/>
        <v>1.1738311158802076E-4</v>
      </c>
      <c r="J160" s="394"/>
      <c r="K160" s="395"/>
      <c r="L160" s="165"/>
      <c r="M160" s="152"/>
      <c r="N160" s="152"/>
      <c r="O160" s="152"/>
      <c r="P160" s="152"/>
      <c r="Q160" s="152"/>
      <c r="R160" s="152"/>
    </row>
    <row r="161" spans="2:18" s="51" customFormat="1" ht="21" x14ac:dyDescent="0.35">
      <c r="B161" s="50"/>
      <c r="C161" s="48" t="s">
        <v>330</v>
      </c>
      <c r="D161" s="47" t="s">
        <v>331</v>
      </c>
      <c r="E161" s="49" t="s">
        <v>38</v>
      </c>
      <c r="F161" s="134">
        <f t="shared" si="25"/>
        <v>39</v>
      </c>
      <c r="G161" s="46">
        <v>28147.666509425777</v>
      </c>
      <c r="H161" s="123">
        <f t="shared" si="26"/>
        <v>1097772</v>
      </c>
      <c r="I161" s="124">
        <f t="shared" si="24"/>
        <v>1.5344646716093402E-4</v>
      </c>
      <c r="J161" s="394"/>
      <c r="K161" s="395"/>
      <c r="L161" s="165"/>
      <c r="M161" s="152"/>
      <c r="N161" s="152"/>
      <c r="O161" s="152"/>
      <c r="P161" s="152"/>
      <c r="Q161" s="152"/>
      <c r="R161" s="152"/>
    </row>
    <row r="162" spans="2:18" s="51" customFormat="1" ht="21" x14ac:dyDescent="0.35">
      <c r="B162" s="50"/>
      <c r="C162" s="48" t="s">
        <v>332</v>
      </c>
      <c r="D162" s="47" t="s">
        <v>333</v>
      </c>
      <c r="E162" s="49" t="s">
        <v>121</v>
      </c>
      <c r="F162" s="134">
        <f t="shared" si="25"/>
        <v>34</v>
      </c>
      <c r="G162" s="46">
        <v>43631.534992567686</v>
      </c>
      <c r="H162" s="123">
        <f t="shared" si="26"/>
        <v>1483488</v>
      </c>
      <c r="I162" s="124">
        <f t="shared" si="24"/>
        <v>2.0736181345091669E-4</v>
      </c>
      <c r="J162" s="396"/>
      <c r="K162" s="397"/>
      <c r="L162" s="165"/>
      <c r="M162" s="152"/>
      <c r="N162" s="152"/>
      <c r="O162" s="152"/>
      <c r="P162" s="152"/>
      <c r="Q162" s="152"/>
      <c r="R162" s="152"/>
    </row>
    <row r="163" spans="2:18" s="51" customFormat="1" ht="21" x14ac:dyDescent="0.35">
      <c r="B163" s="50"/>
      <c r="C163" s="48" t="s">
        <v>334</v>
      </c>
      <c r="D163" s="47" t="s">
        <v>335</v>
      </c>
      <c r="E163" s="49" t="s">
        <v>121</v>
      </c>
      <c r="F163" s="134">
        <f t="shared" si="25"/>
        <v>9</v>
      </c>
      <c r="G163" s="46">
        <v>54087.534992567686</v>
      </c>
      <c r="H163" s="123">
        <f t="shared" si="26"/>
        <v>486792</v>
      </c>
      <c r="I163" s="124">
        <f t="shared" si="24"/>
        <v>6.8043740086470961E-5</v>
      </c>
      <c r="J163" s="394"/>
      <c r="K163" s="395"/>
      <c r="L163" s="165"/>
      <c r="M163" s="152"/>
      <c r="N163" s="152"/>
      <c r="O163" s="152"/>
      <c r="P163" s="152"/>
      <c r="Q163" s="152"/>
      <c r="R163" s="152"/>
    </row>
    <row r="164" spans="2:18" s="51" customFormat="1" ht="21" x14ac:dyDescent="0.35">
      <c r="B164" s="50"/>
      <c r="C164" s="48" t="s">
        <v>336</v>
      </c>
      <c r="D164" s="47" t="s">
        <v>337</v>
      </c>
      <c r="E164" s="49" t="s">
        <v>121</v>
      </c>
      <c r="F164" s="56">
        <f t="shared" si="25"/>
        <v>47</v>
      </c>
      <c r="G164" s="46">
        <v>110090.53499256769</v>
      </c>
      <c r="H164" s="94">
        <f t="shared" si="26"/>
        <v>5174277</v>
      </c>
      <c r="I164" s="95">
        <f t="shared" si="24"/>
        <v>7.2325995358059445E-4</v>
      </c>
      <c r="J164" s="394"/>
      <c r="K164" s="395"/>
      <c r="L164" s="165"/>
      <c r="M164" s="152"/>
      <c r="N164" s="152"/>
      <c r="O164" s="152"/>
      <c r="P164" s="152"/>
      <c r="Q164" s="152"/>
      <c r="R164" s="152"/>
    </row>
    <row r="165" spans="2:18" s="51" customFormat="1" ht="21" x14ac:dyDescent="0.35">
      <c r="B165" s="50"/>
      <c r="C165" s="48" t="s">
        <v>338</v>
      </c>
      <c r="D165" s="47" t="s">
        <v>339</v>
      </c>
      <c r="E165" s="49" t="s">
        <v>121</v>
      </c>
      <c r="F165" s="56">
        <f t="shared" si="25"/>
        <v>93</v>
      </c>
      <c r="G165" s="46">
        <v>13676.534992567689</v>
      </c>
      <c r="H165" s="94">
        <f t="shared" si="26"/>
        <v>1271961</v>
      </c>
      <c r="I165" s="95">
        <f t="shared" si="24"/>
        <v>1.7779458923755464E-4</v>
      </c>
      <c r="J165" s="394"/>
      <c r="K165" s="395"/>
      <c r="L165" s="165"/>
      <c r="M165" s="152"/>
      <c r="N165" s="152"/>
      <c r="O165" s="152"/>
      <c r="P165" s="152"/>
      <c r="Q165" s="152"/>
      <c r="R165" s="152"/>
    </row>
    <row r="166" spans="2:18" s="51" customFormat="1" ht="21" x14ac:dyDescent="0.35">
      <c r="B166" s="50"/>
      <c r="C166" s="48" t="s">
        <v>340</v>
      </c>
      <c r="D166" s="47" t="s">
        <v>341</v>
      </c>
      <c r="E166" s="49" t="s">
        <v>121</v>
      </c>
      <c r="F166" s="56">
        <f t="shared" si="25"/>
        <v>49</v>
      </c>
      <c r="G166" s="46">
        <v>18398.114992567695</v>
      </c>
      <c r="H166" s="94">
        <f t="shared" si="26"/>
        <v>901502</v>
      </c>
      <c r="I166" s="95">
        <f t="shared" si="24"/>
        <v>1.260118649760755E-4</v>
      </c>
      <c r="J166" s="394"/>
      <c r="K166" s="395"/>
      <c r="L166" s="165"/>
      <c r="M166" s="152"/>
      <c r="N166" s="152"/>
      <c r="O166" s="152"/>
      <c r="P166" s="152"/>
      <c r="Q166" s="152"/>
      <c r="R166" s="152"/>
    </row>
    <row r="167" spans="2:18" s="51" customFormat="1" x14ac:dyDescent="0.35">
      <c r="B167" s="55"/>
      <c r="C167" s="48" t="s">
        <v>342</v>
      </c>
      <c r="D167" s="47" t="s">
        <v>343</v>
      </c>
      <c r="E167" s="49" t="s">
        <v>121</v>
      </c>
      <c r="F167" s="56">
        <f t="shared" si="25"/>
        <v>14</v>
      </c>
      <c r="G167" s="46">
        <v>12609</v>
      </c>
      <c r="H167" s="94">
        <f t="shared" si="26"/>
        <v>176526</v>
      </c>
      <c r="I167" s="95">
        <f t="shared" si="24"/>
        <v>2.4674787717350269E-5</v>
      </c>
      <c r="J167" s="394"/>
      <c r="K167" s="395"/>
      <c r="L167" s="165"/>
      <c r="M167" s="152"/>
      <c r="N167" s="152"/>
      <c r="O167" s="152"/>
      <c r="P167" s="152"/>
      <c r="Q167" s="152"/>
      <c r="R167" s="152"/>
    </row>
    <row r="168" spans="2:18" s="51" customFormat="1" ht="21" x14ac:dyDescent="0.35">
      <c r="B168" s="50"/>
      <c r="C168" s="48" t="s">
        <v>344</v>
      </c>
      <c r="D168" s="47" t="s">
        <v>345</v>
      </c>
      <c r="E168" s="49" t="s">
        <v>121</v>
      </c>
      <c r="F168" s="56">
        <f t="shared" si="25"/>
        <v>27</v>
      </c>
      <c r="G168" s="46">
        <v>13199</v>
      </c>
      <c r="H168" s="94">
        <f t="shared" si="26"/>
        <v>356373</v>
      </c>
      <c r="I168" s="95">
        <f t="shared" si="24"/>
        <v>4.9813784503105875E-5</v>
      </c>
      <c r="J168" s="394"/>
      <c r="K168" s="395"/>
      <c r="L168" s="165"/>
      <c r="M168" s="152"/>
      <c r="N168" s="152"/>
      <c r="O168" s="152"/>
      <c r="P168" s="152"/>
      <c r="Q168" s="152"/>
      <c r="R168" s="152"/>
    </row>
    <row r="169" spans="2:18" s="51" customFormat="1" ht="21" x14ac:dyDescent="0.35">
      <c r="B169" s="50"/>
      <c r="C169" s="48" t="s">
        <v>346</v>
      </c>
      <c r="D169" s="47" t="s">
        <v>347</v>
      </c>
      <c r="E169" s="49" t="s">
        <v>121</v>
      </c>
      <c r="F169" s="56">
        <f t="shared" si="25"/>
        <v>4</v>
      </c>
      <c r="G169" s="46">
        <v>16158</v>
      </c>
      <c r="H169" s="94">
        <f t="shared" si="26"/>
        <v>64632</v>
      </c>
      <c r="I169" s="95">
        <f t="shared" si="24"/>
        <v>9.0342548958667989E-6</v>
      </c>
      <c r="J169" s="394"/>
      <c r="K169" s="395"/>
      <c r="L169" s="165"/>
      <c r="M169" s="152"/>
      <c r="N169" s="152"/>
      <c r="O169" s="152"/>
      <c r="P169" s="152"/>
      <c r="Q169" s="152"/>
      <c r="R169" s="152"/>
    </row>
    <row r="170" spans="2:18" s="51" customFormat="1" ht="21" x14ac:dyDescent="0.35">
      <c r="B170" s="50"/>
      <c r="C170" s="108" t="s">
        <v>348</v>
      </c>
      <c r="D170" s="41" t="s">
        <v>349</v>
      </c>
      <c r="E170" s="40"/>
      <c r="F170" s="131"/>
      <c r="G170" s="39"/>
      <c r="H170" s="96">
        <f>SUM(H171:H175)</f>
        <v>6321744</v>
      </c>
      <c r="I170" s="97">
        <f t="shared" si="24"/>
        <v>8.8365278317886753E-4</v>
      </c>
      <c r="J170" s="394"/>
      <c r="K170" s="395"/>
      <c r="L170" s="165"/>
      <c r="M170" s="152"/>
      <c r="N170" s="152"/>
      <c r="O170" s="152"/>
      <c r="P170" s="152"/>
      <c r="Q170" s="152"/>
      <c r="R170" s="152"/>
    </row>
    <row r="171" spans="2:18" s="51" customFormat="1" ht="21" x14ac:dyDescent="0.35">
      <c r="B171" s="50"/>
      <c r="C171" s="48" t="s">
        <v>350</v>
      </c>
      <c r="D171" s="47" t="s">
        <v>351</v>
      </c>
      <c r="E171" s="49" t="s">
        <v>38</v>
      </c>
      <c r="F171" s="56">
        <f>VLOOKUP(C171,CANTIDADES,10,0)</f>
        <v>21.81</v>
      </c>
      <c r="G171" s="46">
        <v>14299.733539425775</v>
      </c>
      <c r="H171" s="94">
        <f>ROUND(ROUND(F171,2)*ROUND(G171,0),0)</f>
        <v>311883</v>
      </c>
      <c r="I171" s="95">
        <f t="shared" si="24"/>
        <v>4.359497647740477E-5</v>
      </c>
      <c r="J171" s="394"/>
      <c r="K171" s="395"/>
      <c r="L171" s="165"/>
      <c r="M171" s="152"/>
      <c r="N171" s="152"/>
      <c r="O171" s="152"/>
      <c r="P171" s="152"/>
      <c r="Q171" s="152"/>
      <c r="R171" s="152"/>
    </row>
    <row r="172" spans="2:18" s="51" customFormat="1" ht="21" x14ac:dyDescent="0.35">
      <c r="B172" s="50"/>
      <c r="C172" s="48" t="s">
        <v>352</v>
      </c>
      <c r="D172" s="47" t="s">
        <v>353</v>
      </c>
      <c r="E172" s="49" t="s">
        <v>38</v>
      </c>
      <c r="F172" s="56">
        <f>VLOOKUP(C172,CANTIDADES,10,0)</f>
        <v>51</v>
      </c>
      <c r="G172" s="46">
        <v>16151.27650942577</v>
      </c>
      <c r="H172" s="94">
        <f>ROUND(ROUND(F172,2)*ROUND(G172,0),0)</f>
        <v>823701</v>
      </c>
      <c r="I172" s="95">
        <f t="shared" si="24"/>
        <v>1.1513684849579742E-4</v>
      </c>
      <c r="J172" s="394"/>
      <c r="K172" s="395"/>
      <c r="L172" s="165"/>
      <c r="M172" s="152"/>
      <c r="N172" s="152"/>
      <c r="O172" s="152"/>
      <c r="P172" s="152"/>
      <c r="Q172" s="152"/>
      <c r="R172" s="152"/>
    </row>
    <row r="173" spans="2:18" s="51" customFormat="1" x14ac:dyDescent="0.35">
      <c r="B173" s="52"/>
      <c r="C173" s="48" t="s">
        <v>354</v>
      </c>
      <c r="D173" s="47" t="s">
        <v>355</v>
      </c>
      <c r="E173" s="49" t="s">
        <v>38</v>
      </c>
      <c r="F173" s="56">
        <f>VLOOKUP(C173,CANTIDADES,10,0)</f>
        <v>17.3</v>
      </c>
      <c r="G173" s="46">
        <v>29991.814439425772</v>
      </c>
      <c r="H173" s="94">
        <f>ROUND(ROUND(F173,2)*ROUND(G173,0),0)</f>
        <v>518862</v>
      </c>
      <c r="I173" s="95">
        <f t="shared" si="24"/>
        <v>7.2526481677485444E-5</v>
      </c>
      <c r="J173" s="394"/>
      <c r="K173" s="395"/>
      <c r="L173" s="165"/>
      <c r="M173" s="152"/>
      <c r="N173" s="152"/>
      <c r="O173" s="152"/>
      <c r="P173" s="152"/>
      <c r="Q173" s="152"/>
      <c r="R173" s="152"/>
    </row>
    <row r="174" spans="2:18" s="51" customFormat="1" ht="21" x14ac:dyDescent="0.35">
      <c r="B174" s="50"/>
      <c r="C174" s="48" t="s">
        <v>356</v>
      </c>
      <c r="D174" s="47" t="s">
        <v>357</v>
      </c>
      <c r="E174" s="49" t="s">
        <v>38</v>
      </c>
      <c r="F174" s="56">
        <f>VLOOKUP(C174,CANTIDADES,10,0)</f>
        <v>37.86</v>
      </c>
      <c r="G174" s="46">
        <v>107339</v>
      </c>
      <c r="H174" s="94">
        <f>ROUND(ROUND(F174,2)*ROUND(G174,0),0)</f>
        <v>4063855</v>
      </c>
      <c r="I174" s="95">
        <f t="shared" si="24"/>
        <v>5.6804527060655364E-4</v>
      </c>
      <c r="J174" s="394"/>
      <c r="K174" s="395"/>
      <c r="L174" s="165"/>
      <c r="M174" s="152"/>
      <c r="N174" s="152"/>
      <c r="O174" s="152"/>
      <c r="P174" s="152"/>
      <c r="Q174" s="152"/>
      <c r="R174" s="152"/>
    </row>
    <row r="175" spans="2:18" s="51" customFormat="1" ht="21" x14ac:dyDescent="0.35">
      <c r="B175" s="50"/>
      <c r="C175" s="48" t="s">
        <v>358</v>
      </c>
      <c r="D175" s="47" t="s">
        <v>359</v>
      </c>
      <c r="E175" s="49" t="s">
        <v>38</v>
      </c>
      <c r="F175" s="56">
        <f>VLOOKUP(C175,CANTIDADES,10,0)</f>
        <v>3.43</v>
      </c>
      <c r="G175" s="46">
        <v>175931</v>
      </c>
      <c r="H175" s="94">
        <f>ROUND(ROUND(F175,2)*ROUND(G175,0),0)</f>
        <v>603443</v>
      </c>
      <c r="I175" s="95">
        <f t="shared" si="24"/>
        <v>8.4349205921626269E-5</v>
      </c>
      <c r="J175" s="394"/>
      <c r="K175" s="395"/>
      <c r="L175" s="165"/>
      <c r="M175" s="152"/>
      <c r="N175" s="152"/>
      <c r="O175" s="152"/>
      <c r="P175" s="152"/>
      <c r="Q175" s="152"/>
      <c r="R175" s="152"/>
    </row>
    <row r="176" spans="2:18" s="51" customFormat="1" ht="21" x14ac:dyDescent="0.35">
      <c r="B176" s="38"/>
      <c r="C176" s="108" t="s">
        <v>360</v>
      </c>
      <c r="D176" s="41" t="s">
        <v>361</v>
      </c>
      <c r="E176" s="40"/>
      <c r="F176" s="131"/>
      <c r="G176" s="39"/>
      <c r="H176" s="96">
        <f>SUM(H177:H184)</f>
        <v>3741796</v>
      </c>
      <c r="I176" s="97">
        <f t="shared" si="24"/>
        <v>5.2302789380391772E-4</v>
      </c>
      <c r="J176" s="394"/>
      <c r="K176" s="395"/>
      <c r="L176" s="165"/>
      <c r="M176" s="152"/>
      <c r="N176" s="152"/>
      <c r="O176" s="152"/>
      <c r="P176" s="152"/>
      <c r="Q176" s="152"/>
      <c r="R176" s="152"/>
    </row>
    <row r="177" spans="2:18" s="51" customFormat="1" ht="21" x14ac:dyDescent="0.35">
      <c r="B177" s="50"/>
      <c r="C177" s="48" t="s">
        <v>362</v>
      </c>
      <c r="D177" s="47" t="s">
        <v>363</v>
      </c>
      <c r="E177" s="49" t="s">
        <v>121</v>
      </c>
      <c r="F177" s="134">
        <f t="shared" ref="F177:F184" si="29">VLOOKUP(C177,CANTIDADES,10,0)</f>
        <v>4</v>
      </c>
      <c r="G177" s="46">
        <v>45133.223756554638</v>
      </c>
      <c r="H177" s="94">
        <f t="shared" ref="H177:H184" si="30">ROUND(ROUND(F177,2)*ROUND(G177,0),0)</f>
        <v>180532</v>
      </c>
      <c r="I177" s="95">
        <f t="shared" si="24"/>
        <v>2.5234746021485102E-5</v>
      </c>
      <c r="J177" s="394"/>
      <c r="K177" s="395"/>
      <c r="L177" s="165"/>
      <c r="M177" s="152"/>
      <c r="N177" s="152"/>
      <c r="O177" s="152"/>
      <c r="P177" s="152"/>
      <c r="Q177" s="152"/>
      <c r="R177" s="152"/>
    </row>
    <row r="178" spans="2:18" s="51" customFormat="1" ht="21" x14ac:dyDescent="0.35">
      <c r="B178" s="50"/>
      <c r="C178" s="48" t="s">
        <v>364</v>
      </c>
      <c r="D178" s="47" t="s">
        <v>365</v>
      </c>
      <c r="E178" s="49" t="s">
        <v>121</v>
      </c>
      <c r="F178" s="134">
        <f t="shared" si="29"/>
        <v>4</v>
      </c>
      <c r="G178" s="46">
        <v>47336.543756554638</v>
      </c>
      <c r="H178" s="94">
        <f t="shared" si="30"/>
        <v>189348</v>
      </c>
      <c r="I178" s="95">
        <f t="shared" si="24"/>
        <v>2.6467045674319018E-5</v>
      </c>
      <c r="J178" s="394"/>
      <c r="K178" s="395"/>
      <c r="L178" s="165"/>
      <c r="M178" s="152"/>
      <c r="N178" s="152"/>
      <c r="O178" s="152"/>
      <c r="P178" s="152"/>
      <c r="Q178" s="152"/>
      <c r="R178" s="152"/>
    </row>
    <row r="179" spans="2:18" s="51" customFormat="1" ht="21" x14ac:dyDescent="0.35">
      <c r="B179" s="50"/>
      <c r="C179" s="48" t="s">
        <v>366</v>
      </c>
      <c r="D179" s="47" t="s">
        <v>367</v>
      </c>
      <c r="E179" s="49" t="s">
        <v>121</v>
      </c>
      <c r="F179" s="134">
        <f t="shared" si="29"/>
        <v>19</v>
      </c>
      <c r="G179" s="46">
        <v>45133.223756554638</v>
      </c>
      <c r="H179" s="94">
        <f t="shared" si="30"/>
        <v>857527</v>
      </c>
      <c r="I179" s="95">
        <f t="shared" si="24"/>
        <v>1.1986504360205424E-4</v>
      </c>
      <c r="J179" s="394"/>
      <c r="K179" s="395"/>
      <c r="L179" s="165"/>
      <c r="M179" s="152"/>
      <c r="N179" s="152"/>
      <c r="O179" s="152"/>
      <c r="P179" s="152"/>
      <c r="Q179" s="152"/>
      <c r="R179" s="152"/>
    </row>
    <row r="180" spans="2:18" s="51" customFormat="1" ht="21" x14ac:dyDescent="0.35">
      <c r="B180" s="50"/>
      <c r="C180" s="48" t="s">
        <v>368</v>
      </c>
      <c r="D180" s="47" t="s">
        <v>369</v>
      </c>
      <c r="E180" s="49" t="s">
        <v>121</v>
      </c>
      <c r="F180" s="134">
        <f t="shared" si="29"/>
        <v>22</v>
      </c>
      <c r="G180" s="46">
        <v>45188.543756554638</v>
      </c>
      <c r="H180" s="94">
        <f t="shared" si="30"/>
        <v>994158</v>
      </c>
      <c r="I180" s="95">
        <f t="shared" si="24"/>
        <v>1.3896331196257497E-4</v>
      </c>
      <c r="J180" s="394"/>
      <c r="K180" s="395"/>
      <c r="L180" s="165"/>
      <c r="M180" s="152"/>
      <c r="N180" s="152"/>
      <c r="O180" s="152"/>
      <c r="P180" s="152"/>
      <c r="Q180" s="152"/>
      <c r="R180" s="152"/>
    </row>
    <row r="181" spans="2:18" s="51" customFormat="1" ht="21" x14ac:dyDescent="0.35">
      <c r="B181" s="50"/>
      <c r="C181" s="48" t="s">
        <v>370</v>
      </c>
      <c r="D181" s="47" t="s">
        <v>371</v>
      </c>
      <c r="E181" s="49" t="s">
        <v>121</v>
      </c>
      <c r="F181" s="134">
        <f t="shared" ref="F181" si="31">VLOOKUP(C181,CANTIDADES,10,0)</f>
        <v>1</v>
      </c>
      <c r="G181" s="46">
        <v>45188.543756554638</v>
      </c>
      <c r="H181" s="94">
        <f t="shared" ref="H181" si="32">ROUND(ROUND(F181,2)*ROUND(G181,0),0)</f>
        <v>45189</v>
      </c>
      <c r="I181" s="95">
        <f t="shared" si="24"/>
        <v>6.3165141801170445E-6</v>
      </c>
      <c r="J181" s="394"/>
      <c r="K181" s="395"/>
      <c r="L181" s="165"/>
      <c r="M181" s="152"/>
      <c r="N181" s="152"/>
      <c r="O181" s="152"/>
      <c r="P181" s="152"/>
      <c r="Q181" s="152"/>
      <c r="R181" s="152"/>
    </row>
    <row r="182" spans="2:18" s="51" customFormat="1" x14ac:dyDescent="0.35">
      <c r="B182" s="52"/>
      <c r="C182" s="48" t="s">
        <v>372</v>
      </c>
      <c r="D182" s="47" t="s">
        <v>373</v>
      </c>
      <c r="E182" s="49" t="s">
        <v>121</v>
      </c>
      <c r="F182" s="56">
        <f t="shared" si="29"/>
        <v>14</v>
      </c>
      <c r="G182" s="46">
        <v>45188.543756554638</v>
      </c>
      <c r="H182" s="94">
        <f t="shared" si="30"/>
        <v>632646</v>
      </c>
      <c r="I182" s="95">
        <f t="shared" si="24"/>
        <v>8.8431198521638616E-5</v>
      </c>
      <c r="J182" s="394"/>
      <c r="K182" s="395"/>
      <c r="L182" s="165"/>
      <c r="M182" s="152"/>
      <c r="N182" s="152"/>
      <c r="O182" s="152"/>
      <c r="P182" s="152"/>
      <c r="Q182" s="152"/>
      <c r="R182" s="152"/>
    </row>
    <row r="183" spans="2:18" s="51" customFormat="1" ht="21" x14ac:dyDescent="0.35">
      <c r="B183" s="50"/>
      <c r="C183" s="48" t="s">
        <v>374</v>
      </c>
      <c r="D183" s="47" t="s">
        <v>375</v>
      </c>
      <c r="E183" s="49" t="s">
        <v>121</v>
      </c>
      <c r="F183" s="56">
        <f t="shared" si="29"/>
        <v>5</v>
      </c>
      <c r="G183" s="46">
        <v>45188.543756554638</v>
      </c>
      <c r="H183" s="94">
        <f t="shared" si="30"/>
        <v>225945</v>
      </c>
      <c r="I183" s="95">
        <f t="shared" si="24"/>
        <v>3.1582570900585219E-5</v>
      </c>
      <c r="J183" s="394"/>
      <c r="K183" s="395"/>
      <c r="L183" s="165"/>
      <c r="M183" s="152"/>
      <c r="N183" s="152"/>
      <c r="O183" s="152"/>
      <c r="P183" s="152"/>
      <c r="Q183" s="152"/>
      <c r="R183" s="152"/>
    </row>
    <row r="184" spans="2:18" s="51" customFormat="1" ht="21" x14ac:dyDescent="0.35">
      <c r="B184" s="50"/>
      <c r="C184" s="48" t="s">
        <v>376</v>
      </c>
      <c r="D184" s="47" t="s">
        <v>377</v>
      </c>
      <c r="E184" s="49" t="s">
        <v>121</v>
      </c>
      <c r="F184" s="56">
        <f t="shared" si="29"/>
        <v>11</v>
      </c>
      <c r="G184" s="46">
        <v>56040.643756554637</v>
      </c>
      <c r="H184" s="94">
        <f t="shared" si="30"/>
        <v>616451</v>
      </c>
      <c r="I184" s="95">
        <f t="shared" si="24"/>
        <v>8.6167462941143472E-5</v>
      </c>
      <c r="J184" s="394"/>
      <c r="K184" s="395"/>
      <c r="L184" s="165"/>
      <c r="M184" s="152"/>
      <c r="N184" s="152"/>
      <c r="O184" s="152"/>
      <c r="P184" s="152"/>
      <c r="Q184" s="152"/>
      <c r="R184" s="152"/>
    </row>
    <row r="185" spans="2:18" s="51" customFormat="1" ht="21" x14ac:dyDescent="0.35">
      <c r="B185" s="50"/>
      <c r="C185" s="108" t="s">
        <v>378</v>
      </c>
      <c r="D185" s="41" t="s">
        <v>379</v>
      </c>
      <c r="E185" s="40"/>
      <c r="F185" s="131"/>
      <c r="G185" s="39"/>
      <c r="H185" s="96">
        <f>SUM(H186:H193)</f>
        <v>5148698</v>
      </c>
      <c r="I185" s="97">
        <f t="shared" si="24"/>
        <v>7.1968452336055829E-4</v>
      </c>
      <c r="J185" s="394"/>
      <c r="K185" s="395"/>
      <c r="L185" s="165"/>
      <c r="M185" s="152"/>
      <c r="N185" s="152"/>
      <c r="O185" s="152"/>
      <c r="P185" s="152"/>
      <c r="Q185" s="152"/>
      <c r="R185" s="152"/>
    </row>
    <row r="186" spans="2:18" s="51" customFormat="1" ht="21" x14ac:dyDescent="0.35">
      <c r="B186" s="50"/>
      <c r="C186" s="48" t="s">
        <v>380</v>
      </c>
      <c r="D186" s="47" t="s">
        <v>381</v>
      </c>
      <c r="E186" s="49" t="s">
        <v>121</v>
      </c>
      <c r="F186" s="134">
        <f t="shared" ref="F186:F193" si="33">VLOOKUP(C186,CANTIDADES,10,0)</f>
        <v>4</v>
      </c>
      <c r="G186" s="46">
        <v>68535.988896554642</v>
      </c>
      <c r="H186" s="94">
        <f t="shared" ref="H186:H193" si="34">ROUND(ROUND(F186,2)*ROUND(G186,0),0)</f>
        <v>274144</v>
      </c>
      <c r="I186" s="95">
        <f t="shared" si="24"/>
        <v>3.8319822598287349E-5</v>
      </c>
      <c r="J186" s="394"/>
      <c r="K186" s="395"/>
      <c r="L186" s="165"/>
      <c r="M186" s="152"/>
      <c r="N186" s="152"/>
      <c r="O186" s="152"/>
      <c r="P186" s="152"/>
      <c r="Q186" s="152"/>
      <c r="R186" s="152"/>
    </row>
    <row r="187" spans="2:18" s="51" customFormat="1" ht="21" x14ac:dyDescent="0.35">
      <c r="B187" s="50"/>
      <c r="C187" s="48" t="s">
        <v>382</v>
      </c>
      <c r="D187" s="47" t="s">
        <v>383</v>
      </c>
      <c r="E187" s="49" t="s">
        <v>121</v>
      </c>
      <c r="F187" s="134">
        <f t="shared" si="33"/>
        <v>19</v>
      </c>
      <c r="G187" s="46">
        <v>60855.863756554631</v>
      </c>
      <c r="H187" s="94">
        <f t="shared" si="34"/>
        <v>1156264</v>
      </c>
      <c r="I187" s="95">
        <f t="shared" si="24"/>
        <v>1.6162247343288973E-4</v>
      </c>
      <c r="J187" s="394"/>
      <c r="K187" s="395"/>
      <c r="L187" s="165"/>
      <c r="M187" s="152"/>
      <c r="N187" s="152"/>
      <c r="O187" s="152"/>
      <c r="P187" s="152"/>
      <c r="Q187" s="152"/>
      <c r="R187" s="152"/>
    </row>
    <row r="188" spans="2:18" s="51" customFormat="1" ht="21" x14ac:dyDescent="0.35">
      <c r="B188" s="50"/>
      <c r="C188" s="48" t="s">
        <v>384</v>
      </c>
      <c r="D188" s="47" t="s">
        <v>385</v>
      </c>
      <c r="E188" s="49" t="s">
        <v>121</v>
      </c>
      <c r="F188" s="134">
        <f t="shared" si="33"/>
        <v>17</v>
      </c>
      <c r="G188" s="46">
        <v>60813.366786554638</v>
      </c>
      <c r="H188" s="94">
        <f t="shared" si="34"/>
        <v>1033821</v>
      </c>
      <c r="I188" s="95">
        <f t="shared" si="24"/>
        <v>1.4450740238117202E-4</v>
      </c>
      <c r="J188" s="394"/>
      <c r="K188" s="395"/>
      <c r="L188" s="165"/>
      <c r="M188" s="152"/>
      <c r="N188" s="152"/>
      <c r="O188" s="152"/>
      <c r="P188" s="152"/>
      <c r="Q188" s="152"/>
      <c r="R188" s="152"/>
    </row>
    <row r="189" spans="2:18" s="51" customFormat="1" ht="21" x14ac:dyDescent="0.35">
      <c r="B189" s="50"/>
      <c r="C189" s="48" t="s">
        <v>386</v>
      </c>
      <c r="D189" s="47" t="s">
        <v>387</v>
      </c>
      <c r="E189" s="49" t="s">
        <v>121</v>
      </c>
      <c r="F189" s="134">
        <f t="shared" si="33"/>
        <v>13</v>
      </c>
      <c r="G189" s="46">
        <v>55281.58975655464</v>
      </c>
      <c r="H189" s="94">
        <f t="shared" si="34"/>
        <v>718666</v>
      </c>
      <c r="I189" s="95">
        <f t="shared" si="24"/>
        <v>1.0045506605076448E-4</v>
      </c>
      <c r="J189" s="394"/>
      <c r="K189" s="395"/>
      <c r="L189" s="165"/>
      <c r="M189" s="152"/>
      <c r="N189" s="152"/>
      <c r="O189" s="152"/>
      <c r="P189" s="152"/>
      <c r="Q189" s="152"/>
      <c r="R189" s="152"/>
    </row>
    <row r="190" spans="2:18" s="51" customFormat="1" ht="21" x14ac:dyDescent="0.35">
      <c r="B190" s="50"/>
      <c r="C190" s="48" t="s">
        <v>388</v>
      </c>
      <c r="D190" s="47" t="s">
        <v>389</v>
      </c>
      <c r="E190" s="49" t="s">
        <v>121</v>
      </c>
      <c r="F190" s="134">
        <f t="shared" si="33"/>
        <v>11</v>
      </c>
      <c r="G190" s="46">
        <v>68535.988896554642</v>
      </c>
      <c r="H190" s="94">
        <f t="shared" si="34"/>
        <v>753896</v>
      </c>
      <c r="I190" s="95">
        <f t="shared" si="24"/>
        <v>1.0537951214529022E-4</v>
      </c>
      <c r="J190" s="394"/>
      <c r="K190" s="395"/>
      <c r="L190" s="165"/>
      <c r="M190" s="152"/>
      <c r="N190" s="152"/>
      <c r="O190" s="152"/>
      <c r="P190" s="152"/>
      <c r="Q190" s="152"/>
      <c r="R190" s="152"/>
    </row>
    <row r="191" spans="2:18" s="51" customFormat="1" x14ac:dyDescent="0.35">
      <c r="B191" s="52"/>
      <c r="C191" s="48" t="s">
        <v>390</v>
      </c>
      <c r="D191" s="47" t="s">
        <v>391</v>
      </c>
      <c r="E191" s="49" t="s">
        <v>121</v>
      </c>
      <c r="F191" s="134">
        <f t="shared" si="33"/>
        <v>1</v>
      </c>
      <c r="G191" s="46">
        <v>25786.711529655462</v>
      </c>
      <c r="H191" s="94">
        <f t="shared" si="34"/>
        <v>25787</v>
      </c>
      <c r="I191" s="95">
        <f t="shared" si="24"/>
        <v>3.6045044405204412E-6</v>
      </c>
      <c r="J191" s="394"/>
      <c r="K191" s="395"/>
      <c r="L191" s="165"/>
      <c r="M191" s="152"/>
      <c r="N191" s="152"/>
      <c r="O191" s="152"/>
      <c r="P191" s="152"/>
      <c r="Q191" s="152"/>
      <c r="R191" s="152"/>
    </row>
    <row r="192" spans="2:18" s="51" customFormat="1" ht="21" x14ac:dyDescent="0.35">
      <c r="B192" s="50"/>
      <c r="C192" s="48" t="s">
        <v>392</v>
      </c>
      <c r="D192" s="47" t="s">
        <v>393</v>
      </c>
      <c r="E192" s="49" t="s">
        <v>121</v>
      </c>
      <c r="F192" s="56">
        <f t="shared" si="33"/>
        <v>4</v>
      </c>
      <c r="G192" s="46">
        <v>45620.003756554637</v>
      </c>
      <c r="H192" s="94">
        <f t="shared" si="34"/>
        <v>182480</v>
      </c>
      <c r="I192" s="95">
        <f t="shared" si="24"/>
        <v>2.5507037278712921E-5</v>
      </c>
      <c r="J192" s="394"/>
      <c r="K192" s="395"/>
      <c r="L192" s="165"/>
      <c r="M192" s="152"/>
      <c r="N192" s="152"/>
      <c r="O192" s="152"/>
      <c r="P192" s="152"/>
      <c r="Q192" s="152"/>
      <c r="R192" s="152"/>
    </row>
    <row r="193" spans="2:18" s="51" customFormat="1" ht="21" x14ac:dyDescent="0.35">
      <c r="B193" s="50"/>
      <c r="C193" s="48" t="s">
        <v>394</v>
      </c>
      <c r="D193" s="47" t="s">
        <v>395</v>
      </c>
      <c r="E193" s="49" t="s">
        <v>121</v>
      </c>
      <c r="F193" s="56">
        <f t="shared" si="33"/>
        <v>22</v>
      </c>
      <c r="G193" s="46">
        <v>45620.003756554637</v>
      </c>
      <c r="H193" s="94">
        <f t="shared" si="34"/>
        <v>1003640</v>
      </c>
      <c r="I193" s="95">
        <f t="shared" si="24"/>
        <v>1.4028870503292106E-4</v>
      </c>
      <c r="J193" s="394"/>
      <c r="K193" s="395"/>
      <c r="L193" s="165"/>
      <c r="M193" s="152"/>
      <c r="N193" s="152"/>
      <c r="O193" s="152"/>
      <c r="P193" s="152"/>
      <c r="Q193" s="152"/>
      <c r="R193" s="152"/>
    </row>
    <row r="194" spans="2:18" s="51" customFormat="1" ht="21" x14ac:dyDescent="0.35">
      <c r="B194" s="50"/>
      <c r="C194" s="108" t="s">
        <v>396</v>
      </c>
      <c r="D194" s="41" t="s">
        <v>397</v>
      </c>
      <c r="E194" s="40"/>
      <c r="F194" s="131"/>
      <c r="G194" s="39"/>
      <c r="H194" s="96">
        <f>SUM(H195:H208)</f>
        <v>46676209</v>
      </c>
      <c r="I194" s="97">
        <f t="shared" si="24"/>
        <v>6.5243961145988365E-3</v>
      </c>
      <c r="J194" s="394"/>
      <c r="K194" s="395"/>
      <c r="L194" s="165"/>
      <c r="M194" s="152"/>
      <c r="N194" s="152"/>
      <c r="O194" s="152"/>
      <c r="P194" s="152"/>
      <c r="Q194" s="152"/>
      <c r="R194" s="152"/>
    </row>
    <row r="195" spans="2:18" s="51" customFormat="1" ht="21" x14ac:dyDescent="0.35">
      <c r="B195" s="50"/>
      <c r="C195" s="48" t="s">
        <v>398</v>
      </c>
      <c r="D195" s="47" t="s">
        <v>399</v>
      </c>
      <c r="E195" s="49" t="s">
        <v>38</v>
      </c>
      <c r="F195" s="134">
        <f t="shared" ref="F195:F208" si="35">VLOOKUP(C195,CANTIDADES,10,0)</f>
        <v>97.68</v>
      </c>
      <c r="G195" s="46">
        <v>18004.563016843327</v>
      </c>
      <c r="H195" s="123">
        <f t="shared" ref="H195:H208" si="36">ROUND(ROUND(F195,2)*ROUND(G195,0),0)</f>
        <v>1758728</v>
      </c>
      <c r="I195" s="124">
        <f t="shared" si="24"/>
        <v>2.4583483482637123E-4</v>
      </c>
      <c r="J195" s="396"/>
      <c r="K195" s="397"/>
      <c r="L195" s="165"/>
      <c r="M195" s="152"/>
      <c r="N195" s="152"/>
      <c r="O195" s="152"/>
      <c r="P195" s="152"/>
      <c r="Q195" s="152"/>
      <c r="R195" s="152"/>
    </row>
    <row r="196" spans="2:18" s="51" customFormat="1" ht="21" x14ac:dyDescent="0.35">
      <c r="B196" s="50"/>
      <c r="C196" s="48" t="s">
        <v>400</v>
      </c>
      <c r="D196" s="47" t="s">
        <v>401</v>
      </c>
      <c r="E196" s="49" t="s">
        <v>38</v>
      </c>
      <c r="F196" s="134">
        <f t="shared" si="35"/>
        <v>171.37</v>
      </c>
      <c r="G196" s="46">
        <v>28121.943016843325</v>
      </c>
      <c r="H196" s="123">
        <f t="shared" si="36"/>
        <v>4819267</v>
      </c>
      <c r="I196" s="124">
        <f t="shared" si="24"/>
        <v>6.7363668908960431E-4</v>
      </c>
      <c r="J196" s="394"/>
      <c r="K196" s="395"/>
      <c r="L196" s="165"/>
      <c r="M196" s="152"/>
      <c r="N196" s="152"/>
      <c r="O196" s="152"/>
      <c r="P196" s="152"/>
      <c r="Q196" s="152"/>
      <c r="R196" s="152"/>
    </row>
    <row r="197" spans="2:18" s="51" customFormat="1" ht="21" x14ac:dyDescent="0.35">
      <c r="B197" s="50"/>
      <c r="C197" s="48" t="s">
        <v>402</v>
      </c>
      <c r="D197" s="47" t="s">
        <v>403</v>
      </c>
      <c r="E197" s="49" t="s">
        <v>121</v>
      </c>
      <c r="F197" s="134">
        <f t="shared" si="35"/>
        <v>273</v>
      </c>
      <c r="G197" s="46">
        <v>19542.059958851547</v>
      </c>
      <c r="H197" s="123">
        <f t="shared" si="36"/>
        <v>5334966</v>
      </c>
      <c r="I197" s="124">
        <f t="shared" si="24"/>
        <v>7.4572104692385995E-4</v>
      </c>
      <c r="J197" s="396"/>
      <c r="K197" s="397"/>
      <c r="L197" s="165"/>
      <c r="M197" s="152"/>
      <c r="N197" s="152"/>
      <c r="O197" s="152"/>
      <c r="P197" s="152"/>
      <c r="Q197" s="152"/>
      <c r="R197" s="152"/>
    </row>
    <row r="198" spans="2:18" s="51" customFormat="1" ht="21" x14ac:dyDescent="0.35">
      <c r="B198" s="50"/>
      <c r="C198" s="48" t="s">
        <v>404</v>
      </c>
      <c r="D198" s="47" t="s">
        <v>405</v>
      </c>
      <c r="E198" s="49" t="s">
        <v>121</v>
      </c>
      <c r="F198" s="134">
        <f t="shared" si="35"/>
        <v>125</v>
      </c>
      <c r="G198" s="46">
        <v>34253.059958851547</v>
      </c>
      <c r="H198" s="123">
        <f t="shared" si="36"/>
        <v>4281625</v>
      </c>
      <c r="I198" s="124">
        <f t="shared" si="24"/>
        <v>5.9848514077416278E-4</v>
      </c>
      <c r="J198" s="394"/>
      <c r="K198" s="395"/>
      <c r="L198" s="165"/>
      <c r="M198" s="152"/>
      <c r="N198" s="152"/>
      <c r="O198" s="152"/>
      <c r="P198" s="152"/>
      <c r="Q198" s="152"/>
      <c r="R198" s="152"/>
    </row>
    <row r="199" spans="2:18" s="51" customFormat="1" ht="21" x14ac:dyDescent="0.35">
      <c r="B199" s="50"/>
      <c r="C199" s="48" t="s">
        <v>406</v>
      </c>
      <c r="D199" s="47" t="s">
        <v>407</v>
      </c>
      <c r="E199" s="49" t="s">
        <v>38</v>
      </c>
      <c r="F199" s="134">
        <f t="shared" si="35"/>
        <v>111.89</v>
      </c>
      <c r="G199" s="46">
        <v>17812.293016843327</v>
      </c>
      <c r="H199" s="123">
        <f t="shared" si="36"/>
        <v>1992985</v>
      </c>
      <c r="I199" s="124">
        <f t="shared" si="24"/>
        <v>2.7857925630707842E-4</v>
      </c>
      <c r="J199" s="394"/>
      <c r="K199" s="395"/>
      <c r="L199" s="165"/>
      <c r="M199" s="152"/>
      <c r="N199" s="152"/>
      <c r="O199" s="152"/>
      <c r="P199" s="152"/>
      <c r="Q199" s="152"/>
      <c r="R199" s="152"/>
    </row>
    <row r="200" spans="2:18" s="51" customFormat="1" ht="21" x14ac:dyDescent="0.35">
      <c r="B200" s="50"/>
      <c r="C200" s="48" t="s">
        <v>408</v>
      </c>
      <c r="D200" s="47" t="s">
        <v>409</v>
      </c>
      <c r="E200" s="49" t="s">
        <v>121</v>
      </c>
      <c r="F200" s="134">
        <f t="shared" si="35"/>
        <v>41</v>
      </c>
      <c r="G200" s="46">
        <v>9665.8464109105862</v>
      </c>
      <c r="H200" s="123">
        <f t="shared" si="36"/>
        <v>396306</v>
      </c>
      <c r="I200" s="124">
        <f t="shared" si="24"/>
        <v>5.5395615496370031E-5</v>
      </c>
      <c r="J200" s="394"/>
      <c r="K200" s="395"/>
      <c r="L200" s="165"/>
      <c r="M200" s="152"/>
      <c r="N200" s="152"/>
      <c r="O200" s="152"/>
      <c r="P200" s="152"/>
      <c r="Q200" s="152"/>
      <c r="R200" s="152"/>
    </row>
    <row r="201" spans="2:18" s="51" customFormat="1" ht="21" x14ac:dyDescent="0.35">
      <c r="B201" s="50"/>
      <c r="C201" s="48" t="s">
        <v>410</v>
      </c>
      <c r="D201" s="47" t="s">
        <v>411</v>
      </c>
      <c r="E201" s="49" t="s">
        <v>38</v>
      </c>
      <c r="F201" s="134">
        <f t="shared" si="35"/>
        <v>87.63</v>
      </c>
      <c r="G201" s="46">
        <v>25816.175022567688</v>
      </c>
      <c r="H201" s="123">
        <f>ROUND(ROUND(F201,2)*ROUND(G201,0),0)</f>
        <v>2262256</v>
      </c>
      <c r="I201" s="124">
        <f t="shared" si="24"/>
        <v>3.1621793142257772E-4</v>
      </c>
      <c r="J201" s="396"/>
      <c r="K201" s="397"/>
      <c r="L201" s="165"/>
      <c r="M201" s="152"/>
      <c r="N201" s="152"/>
      <c r="O201" s="152"/>
      <c r="P201" s="152"/>
      <c r="Q201" s="152"/>
      <c r="R201" s="152"/>
    </row>
    <row r="202" spans="2:18" s="51" customFormat="1" ht="21" x14ac:dyDescent="0.35">
      <c r="B202" s="50"/>
      <c r="C202" s="48" t="s">
        <v>412</v>
      </c>
      <c r="D202" s="47" t="s">
        <v>413</v>
      </c>
      <c r="E202" s="49" t="s">
        <v>121</v>
      </c>
      <c r="F202" s="134">
        <f t="shared" si="35"/>
        <v>16</v>
      </c>
      <c r="G202" s="46">
        <v>11933.692821821183</v>
      </c>
      <c r="H202" s="123">
        <f t="shared" si="36"/>
        <v>190944</v>
      </c>
      <c r="I202" s="124">
        <f t="shared" si="24"/>
        <v>2.6690134404573436E-5</v>
      </c>
      <c r="J202" s="394"/>
      <c r="K202" s="395"/>
      <c r="L202" s="165"/>
      <c r="M202" s="152"/>
      <c r="N202" s="152"/>
      <c r="O202" s="152"/>
      <c r="P202" s="152"/>
      <c r="Q202" s="152"/>
      <c r="R202" s="152"/>
    </row>
    <row r="203" spans="2:18" s="51" customFormat="1" ht="21" x14ac:dyDescent="0.35">
      <c r="B203" s="50"/>
      <c r="C203" s="48" t="s">
        <v>414</v>
      </c>
      <c r="D203" s="47" t="s">
        <v>415</v>
      </c>
      <c r="E203" s="49" t="s">
        <v>121</v>
      </c>
      <c r="F203" s="134">
        <f t="shared" si="35"/>
        <v>109</v>
      </c>
      <c r="G203" s="46">
        <v>24841.059958851547</v>
      </c>
      <c r="H203" s="123">
        <f t="shared" si="36"/>
        <v>2707669</v>
      </c>
      <c r="I203" s="124">
        <f t="shared" si="24"/>
        <v>3.7847771877145626E-4</v>
      </c>
      <c r="J203" s="396"/>
      <c r="K203" s="397"/>
      <c r="L203" s="165"/>
      <c r="M203" s="152"/>
      <c r="N203" s="152"/>
      <c r="O203" s="152"/>
      <c r="P203" s="152"/>
      <c r="Q203" s="152"/>
      <c r="R203" s="152"/>
    </row>
    <row r="204" spans="2:18" s="51" customFormat="1" ht="21" x14ac:dyDescent="0.35">
      <c r="B204" s="50"/>
      <c r="C204" s="48" t="s">
        <v>416</v>
      </c>
      <c r="D204" s="47" t="s">
        <v>417</v>
      </c>
      <c r="E204" s="49" t="s">
        <v>38</v>
      </c>
      <c r="F204" s="134">
        <f t="shared" si="35"/>
        <v>12.87</v>
      </c>
      <c r="G204" s="46">
        <v>34877.540992567687</v>
      </c>
      <c r="H204" s="123">
        <f t="shared" si="36"/>
        <v>448880</v>
      </c>
      <c r="I204" s="124">
        <f t="shared" ref="I204:I267" si="37">+H204/$H$594</f>
        <v>6.2744404283585363E-5</v>
      </c>
      <c r="J204" s="394"/>
      <c r="K204" s="395"/>
      <c r="L204" s="165"/>
      <c r="M204" s="152"/>
      <c r="N204" s="152"/>
      <c r="O204" s="152"/>
      <c r="P204" s="152"/>
      <c r="Q204" s="152"/>
      <c r="R204" s="152"/>
    </row>
    <row r="205" spans="2:18" s="51" customFormat="1" ht="21" x14ac:dyDescent="0.35">
      <c r="B205" s="50"/>
      <c r="C205" s="48" t="s">
        <v>418</v>
      </c>
      <c r="D205" s="47" t="s">
        <v>419</v>
      </c>
      <c r="E205" s="49" t="s">
        <v>121</v>
      </c>
      <c r="F205" s="134">
        <f t="shared" si="35"/>
        <v>6</v>
      </c>
      <c r="G205" s="46">
        <v>18263.484966283857</v>
      </c>
      <c r="H205" s="123">
        <f t="shared" si="36"/>
        <v>109578</v>
      </c>
      <c r="I205" s="124">
        <f t="shared" si="37"/>
        <v>1.5316802558783455E-5</v>
      </c>
      <c r="J205" s="394"/>
      <c r="K205" s="395"/>
      <c r="L205" s="165"/>
      <c r="M205" s="152"/>
      <c r="N205" s="152"/>
      <c r="O205" s="152"/>
      <c r="P205" s="152"/>
      <c r="Q205" s="152"/>
      <c r="R205" s="152"/>
    </row>
    <row r="206" spans="2:18" s="51" customFormat="1" x14ac:dyDescent="0.35">
      <c r="B206" s="52"/>
      <c r="C206" s="48" t="s">
        <v>420</v>
      </c>
      <c r="D206" s="47" t="s">
        <v>421</v>
      </c>
      <c r="E206" s="49" t="s">
        <v>38</v>
      </c>
      <c r="F206" s="56">
        <f t="shared" si="35"/>
        <v>217.64</v>
      </c>
      <c r="G206" s="46">
        <v>68420.103016843335</v>
      </c>
      <c r="H206" s="94">
        <f>ROUND(ROUND(F206,2)*ROUND(G206,0),0)</f>
        <v>14890929</v>
      </c>
      <c r="I206" s="95">
        <f t="shared" si="37"/>
        <v>2.0814526584703383E-3</v>
      </c>
      <c r="J206" s="394"/>
      <c r="K206" s="395"/>
      <c r="L206" s="165"/>
      <c r="M206" s="152"/>
      <c r="N206" s="152"/>
      <c r="O206" s="152"/>
      <c r="P206" s="152"/>
      <c r="Q206" s="152"/>
      <c r="R206" s="152"/>
    </row>
    <row r="207" spans="2:18" s="51" customFormat="1" ht="21" x14ac:dyDescent="0.35">
      <c r="B207" s="50"/>
      <c r="C207" s="48" t="s">
        <v>422</v>
      </c>
      <c r="D207" s="47" t="s">
        <v>423</v>
      </c>
      <c r="E207" s="49" t="s">
        <v>38</v>
      </c>
      <c r="F207" s="56">
        <f t="shared" si="35"/>
        <v>55.4</v>
      </c>
      <c r="G207" s="46">
        <v>131448</v>
      </c>
      <c r="H207" s="94">
        <f t="shared" si="36"/>
        <v>7282219</v>
      </c>
      <c r="I207" s="95">
        <f t="shared" si="37"/>
        <v>1.0179078885617686E-3</v>
      </c>
      <c r="J207" s="394"/>
      <c r="K207" s="395"/>
      <c r="L207" s="165"/>
      <c r="M207" s="152"/>
      <c r="N207" s="152"/>
      <c r="O207" s="152"/>
      <c r="P207" s="152"/>
      <c r="Q207" s="152"/>
      <c r="R207" s="152"/>
    </row>
    <row r="208" spans="2:18" s="51" customFormat="1" ht="21" x14ac:dyDescent="0.35">
      <c r="B208" s="50"/>
      <c r="C208" s="48" t="s">
        <v>424</v>
      </c>
      <c r="D208" s="47" t="s">
        <v>425</v>
      </c>
      <c r="E208" s="49" t="s">
        <v>38</v>
      </c>
      <c r="F208" s="56">
        <f t="shared" si="35"/>
        <v>8.48</v>
      </c>
      <c r="G208" s="46">
        <v>23567.685022567697</v>
      </c>
      <c r="H208" s="94">
        <f t="shared" si="36"/>
        <v>199857</v>
      </c>
      <c r="I208" s="95">
        <f t="shared" si="37"/>
        <v>2.7935992708306274E-5</v>
      </c>
      <c r="J208" s="394"/>
      <c r="K208" s="395"/>
      <c r="L208" s="165"/>
      <c r="M208" s="152"/>
      <c r="N208" s="152"/>
      <c r="O208" s="152"/>
      <c r="P208" s="152"/>
      <c r="Q208" s="152"/>
      <c r="R208" s="152"/>
    </row>
    <row r="209" spans="2:18" s="51" customFormat="1" ht="21" x14ac:dyDescent="0.35">
      <c r="B209" s="50"/>
      <c r="C209" s="108" t="s">
        <v>426</v>
      </c>
      <c r="D209" s="41" t="s">
        <v>427</v>
      </c>
      <c r="E209" s="40"/>
      <c r="F209" s="131"/>
      <c r="G209" s="39"/>
      <c r="H209" s="96">
        <f>SUM(H210:H223)</f>
        <v>42222232</v>
      </c>
      <c r="I209" s="97">
        <f t="shared" si="37"/>
        <v>5.9018196274356954E-3</v>
      </c>
      <c r="J209" s="394"/>
      <c r="K209" s="395"/>
      <c r="L209" s="165"/>
      <c r="M209" s="152"/>
      <c r="N209" s="152"/>
      <c r="O209" s="152"/>
      <c r="P209" s="152"/>
      <c r="Q209" s="152"/>
      <c r="R209" s="152"/>
    </row>
    <row r="210" spans="2:18" s="51" customFormat="1" ht="21" x14ac:dyDescent="0.35">
      <c r="B210" s="50"/>
      <c r="C210" s="48" t="s">
        <v>428</v>
      </c>
      <c r="D210" s="47" t="s">
        <v>429</v>
      </c>
      <c r="E210" s="49" t="s">
        <v>121</v>
      </c>
      <c r="F210" s="134">
        <f t="shared" ref="F210:F223" si="38">VLOOKUP(C210,CANTIDADES,10,0)</f>
        <v>47</v>
      </c>
      <c r="G210" s="46">
        <v>34882.360988851549</v>
      </c>
      <c r="H210" s="123">
        <f t="shared" ref="H210:H223" si="39">ROUND(ROUND(F210,2)*ROUND(G210,0),0)</f>
        <v>1639454</v>
      </c>
      <c r="I210" s="124">
        <f t="shared" si="37"/>
        <v>2.2916272629732034E-4</v>
      </c>
      <c r="J210" s="396"/>
      <c r="K210" s="397"/>
      <c r="L210" s="165"/>
      <c r="M210" s="152"/>
      <c r="N210" s="152"/>
      <c r="O210" s="152"/>
      <c r="P210" s="152"/>
      <c r="Q210" s="152"/>
      <c r="R210" s="152"/>
    </row>
    <row r="211" spans="2:18" s="51" customFormat="1" ht="21" x14ac:dyDescent="0.35">
      <c r="B211" s="50"/>
      <c r="C211" s="48" t="s">
        <v>430</v>
      </c>
      <c r="D211" s="47" t="s">
        <v>431</v>
      </c>
      <c r="E211" s="49" t="s">
        <v>121</v>
      </c>
      <c r="F211" s="134">
        <f t="shared" si="38"/>
        <v>8</v>
      </c>
      <c r="G211" s="46">
        <v>103936</v>
      </c>
      <c r="H211" s="123">
        <f t="shared" si="39"/>
        <v>831488</v>
      </c>
      <c r="I211" s="124">
        <f t="shared" si="37"/>
        <v>1.1622531462517783E-4</v>
      </c>
      <c r="J211" s="394"/>
      <c r="K211" s="395"/>
      <c r="L211" s="165"/>
      <c r="M211" s="152"/>
      <c r="N211" s="152"/>
      <c r="O211" s="152"/>
      <c r="P211" s="152"/>
      <c r="Q211" s="152"/>
      <c r="R211" s="152"/>
    </row>
    <row r="212" spans="2:18" s="51" customFormat="1" ht="21" x14ac:dyDescent="0.35">
      <c r="B212" s="198"/>
      <c r="C212" s="48" t="s">
        <v>432</v>
      </c>
      <c r="D212" s="47" t="s">
        <v>433</v>
      </c>
      <c r="E212" s="49" t="s">
        <v>121</v>
      </c>
      <c r="F212" s="134">
        <f t="shared" si="38"/>
        <v>1</v>
      </c>
      <c r="G212" s="46">
        <v>239288</v>
      </c>
      <c r="H212" s="123">
        <f t="shared" si="39"/>
        <v>239288</v>
      </c>
      <c r="I212" s="124">
        <f t="shared" si="37"/>
        <v>3.3447654188670859E-5</v>
      </c>
      <c r="J212" s="394"/>
      <c r="K212" s="395"/>
      <c r="L212" s="165"/>
      <c r="M212" s="152"/>
      <c r="N212" s="152"/>
      <c r="O212" s="152"/>
      <c r="P212" s="152"/>
      <c r="Q212" s="152"/>
      <c r="R212" s="152"/>
    </row>
    <row r="213" spans="2:18" s="51" customFormat="1" ht="21" x14ac:dyDescent="0.35">
      <c r="B213" s="50"/>
      <c r="C213" s="48" t="s">
        <v>434</v>
      </c>
      <c r="D213" s="47" t="s">
        <v>435</v>
      </c>
      <c r="E213" s="49" t="s">
        <v>121</v>
      </c>
      <c r="F213" s="134">
        <f t="shared" si="38"/>
        <v>2</v>
      </c>
      <c r="G213" s="46">
        <v>333689</v>
      </c>
      <c r="H213" s="123">
        <f t="shared" si="39"/>
        <v>667378</v>
      </c>
      <c r="I213" s="124">
        <f t="shared" si="37"/>
        <v>9.3286034222889484E-5</v>
      </c>
      <c r="J213" s="394"/>
      <c r="K213" s="395"/>
      <c r="L213" s="165"/>
      <c r="M213" s="152"/>
      <c r="N213" s="152"/>
      <c r="O213" s="152"/>
      <c r="P213" s="152"/>
      <c r="Q213" s="152"/>
      <c r="R213" s="152"/>
    </row>
    <row r="214" spans="2:18" s="51" customFormat="1" ht="21" x14ac:dyDescent="0.35">
      <c r="B214" s="50"/>
      <c r="C214" s="48" t="s">
        <v>436</v>
      </c>
      <c r="D214" s="47" t="s">
        <v>437</v>
      </c>
      <c r="E214" s="49" t="s">
        <v>38</v>
      </c>
      <c r="F214" s="134">
        <f t="shared" si="38"/>
        <v>125.22</v>
      </c>
      <c r="G214" s="46">
        <v>32768.918046843326</v>
      </c>
      <c r="H214" s="123">
        <f>ROUND(ROUND(F214,2)*ROUND(G214,0),0)</f>
        <v>4103334</v>
      </c>
      <c r="I214" s="124">
        <f t="shared" si="37"/>
        <v>5.7356364152241453E-4</v>
      </c>
      <c r="J214" s="396"/>
      <c r="K214" s="397"/>
      <c r="L214" s="165"/>
      <c r="M214" s="152"/>
      <c r="N214" s="152"/>
      <c r="O214" s="152"/>
      <c r="P214" s="152"/>
      <c r="Q214" s="152"/>
      <c r="R214" s="152"/>
    </row>
    <row r="215" spans="2:18" s="51" customFormat="1" ht="21" x14ac:dyDescent="0.35">
      <c r="B215" s="198"/>
      <c r="C215" s="48" t="s">
        <v>438</v>
      </c>
      <c r="D215" s="47" t="s">
        <v>439</v>
      </c>
      <c r="E215" s="49" t="s">
        <v>38</v>
      </c>
      <c r="F215" s="134">
        <f t="shared" si="38"/>
        <v>96.42</v>
      </c>
      <c r="G215" s="46">
        <v>65834.456022567698</v>
      </c>
      <c r="H215" s="123">
        <f>ROUND(ROUND(F215,2)*ROUND(G215,0),0)</f>
        <v>6347714</v>
      </c>
      <c r="I215" s="124">
        <f t="shared" si="37"/>
        <v>8.8728286734221788E-4</v>
      </c>
      <c r="J215" s="394"/>
      <c r="K215" s="395"/>
      <c r="L215" s="165"/>
      <c r="M215" s="152"/>
      <c r="N215" s="152"/>
      <c r="O215" s="152"/>
      <c r="P215" s="152"/>
      <c r="Q215" s="152"/>
      <c r="R215" s="152"/>
    </row>
    <row r="216" spans="2:18" s="51" customFormat="1" ht="21" x14ac:dyDescent="0.35">
      <c r="B216" s="198"/>
      <c r="C216" s="48" t="s">
        <v>440</v>
      </c>
      <c r="D216" s="47" t="s">
        <v>423</v>
      </c>
      <c r="E216" s="49" t="s">
        <v>38</v>
      </c>
      <c r="F216" s="134">
        <f t="shared" si="38"/>
        <v>92.9</v>
      </c>
      <c r="G216" s="46">
        <v>111172.99602256771</v>
      </c>
      <c r="H216" s="123">
        <f t="shared" si="39"/>
        <v>10327972</v>
      </c>
      <c r="I216" s="124">
        <f t="shared" si="37"/>
        <v>1.4436429571323063E-3</v>
      </c>
      <c r="J216" s="394"/>
      <c r="K216" s="395"/>
      <c r="L216" s="165"/>
      <c r="M216" s="152"/>
      <c r="N216" s="152"/>
      <c r="O216" s="152"/>
      <c r="P216" s="152"/>
      <c r="Q216" s="152"/>
      <c r="R216" s="152"/>
    </row>
    <row r="217" spans="2:18" s="51" customFormat="1" ht="21" x14ac:dyDescent="0.35">
      <c r="B217" s="57"/>
      <c r="C217" s="48" t="s">
        <v>441</v>
      </c>
      <c r="D217" s="47" t="s">
        <v>442</v>
      </c>
      <c r="E217" s="49" t="s">
        <v>121</v>
      </c>
      <c r="F217" s="56">
        <f t="shared" si="38"/>
        <v>7</v>
      </c>
      <c r="G217" s="46">
        <v>11933.692821821183</v>
      </c>
      <c r="H217" s="94">
        <f t="shared" si="39"/>
        <v>83538</v>
      </c>
      <c r="I217" s="95">
        <f t="shared" si="37"/>
        <v>1.1676933802000878E-5</v>
      </c>
      <c r="J217" s="394"/>
      <c r="K217" s="395"/>
      <c r="L217" s="165"/>
      <c r="M217" s="152"/>
      <c r="N217" s="152"/>
      <c r="O217" s="152"/>
      <c r="P217" s="152"/>
      <c r="Q217" s="152"/>
      <c r="R217" s="152"/>
    </row>
    <row r="218" spans="2:18" s="51" customFormat="1" ht="21" x14ac:dyDescent="0.35">
      <c r="B218" s="57"/>
      <c r="C218" s="48" t="s">
        <v>443</v>
      </c>
      <c r="D218" s="47" t="s">
        <v>444</v>
      </c>
      <c r="E218" s="49" t="s">
        <v>38</v>
      </c>
      <c r="F218" s="56">
        <f t="shared" si="38"/>
        <v>22.03</v>
      </c>
      <c r="G218" s="46">
        <v>216037</v>
      </c>
      <c r="H218" s="94">
        <f t="shared" si="39"/>
        <v>4759295</v>
      </c>
      <c r="I218" s="95">
        <f t="shared" si="37"/>
        <v>6.6525380855651036E-4</v>
      </c>
      <c r="J218" s="394"/>
      <c r="K218" s="395"/>
      <c r="L218" s="165"/>
      <c r="M218" s="152"/>
      <c r="N218" s="152"/>
      <c r="O218" s="152"/>
      <c r="P218" s="152"/>
      <c r="Q218" s="152"/>
      <c r="R218" s="152"/>
    </row>
    <row r="219" spans="2:18" s="51" customFormat="1" ht="21" x14ac:dyDescent="0.35">
      <c r="B219" s="57"/>
      <c r="C219" s="48" t="s">
        <v>445</v>
      </c>
      <c r="D219" s="47" t="s">
        <v>446</v>
      </c>
      <c r="E219" s="49" t="s">
        <v>38</v>
      </c>
      <c r="F219" s="56">
        <f t="shared" si="38"/>
        <v>22.25</v>
      </c>
      <c r="G219" s="46">
        <v>338253</v>
      </c>
      <c r="H219" s="94">
        <f t="shared" si="39"/>
        <v>7526129</v>
      </c>
      <c r="I219" s="95">
        <f t="shared" si="37"/>
        <v>1.0520016054767778E-3</v>
      </c>
      <c r="J219" s="394"/>
      <c r="K219" s="395"/>
      <c r="L219" s="165"/>
      <c r="M219" s="152"/>
      <c r="N219" s="152"/>
      <c r="O219" s="152"/>
      <c r="P219" s="152"/>
      <c r="Q219" s="152"/>
      <c r="R219" s="152"/>
    </row>
    <row r="220" spans="2:18" s="51" customFormat="1" ht="21" x14ac:dyDescent="0.35">
      <c r="B220" s="57"/>
      <c r="C220" s="48" t="s">
        <v>447</v>
      </c>
      <c r="D220" s="47" t="s">
        <v>448</v>
      </c>
      <c r="E220" s="49" t="s">
        <v>38</v>
      </c>
      <c r="F220" s="56">
        <f t="shared" si="38"/>
        <v>4.3</v>
      </c>
      <c r="G220" s="46">
        <v>433180</v>
      </c>
      <c r="H220" s="94">
        <f t="shared" si="39"/>
        <v>1862674</v>
      </c>
      <c r="I220" s="95">
        <f t="shared" si="37"/>
        <v>2.6036439695358021E-4</v>
      </c>
      <c r="J220" s="394"/>
      <c r="K220" s="395"/>
      <c r="L220" s="165"/>
      <c r="M220" s="152"/>
      <c r="N220" s="152"/>
      <c r="O220" s="152"/>
      <c r="P220" s="152"/>
      <c r="Q220" s="152"/>
      <c r="R220" s="152"/>
    </row>
    <row r="221" spans="2:18" s="51" customFormat="1" ht="25.5" x14ac:dyDescent="0.35">
      <c r="B221" s="58"/>
      <c r="C221" s="48" t="s">
        <v>449</v>
      </c>
      <c r="D221" s="47" t="s">
        <v>450</v>
      </c>
      <c r="E221" s="49" t="s">
        <v>38</v>
      </c>
      <c r="F221" s="56">
        <f t="shared" si="38"/>
        <v>52.36</v>
      </c>
      <c r="G221" s="46">
        <v>64762.226022567695</v>
      </c>
      <c r="H221" s="94">
        <f t="shared" si="39"/>
        <v>3390938</v>
      </c>
      <c r="I221" s="95">
        <f t="shared" si="37"/>
        <v>4.7398499548336387E-4</v>
      </c>
      <c r="J221" s="394"/>
      <c r="K221" s="395"/>
      <c r="L221" s="165"/>
      <c r="M221" s="152"/>
      <c r="N221" s="152"/>
      <c r="O221" s="152"/>
      <c r="P221" s="152"/>
      <c r="Q221" s="152"/>
      <c r="R221" s="152"/>
    </row>
    <row r="222" spans="2:18" s="51" customFormat="1" ht="21" x14ac:dyDescent="0.35">
      <c r="B222" s="57"/>
      <c r="C222" s="48" t="s">
        <v>451</v>
      </c>
      <c r="D222" s="47" t="s">
        <v>452</v>
      </c>
      <c r="E222" s="49" t="s">
        <v>121</v>
      </c>
      <c r="F222" s="56">
        <f t="shared" si="38"/>
        <v>11</v>
      </c>
      <c r="G222" s="46">
        <v>24045.933232731761</v>
      </c>
      <c r="H222" s="94">
        <f t="shared" si="39"/>
        <v>264506</v>
      </c>
      <c r="I222" s="95">
        <f t="shared" si="37"/>
        <v>3.6972623862578037E-5</v>
      </c>
      <c r="J222" s="394"/>
      <c r="K222" s="395"/>
      <c r="L222" s="165"/>
      <c r="M222" s="152"/>
      <c r="N222" s="152"/>
      <c r="O222" s="152"/>
      <c r="P222" s="152"/>
      <c r="Q222" s="152"/>
      <c r="R222" s="152"/>
    </row>
    <row r="223" spans="2:18" s="51" customFormat="1" ht="21" x14ac:dyDescent="0.35">
      <c r="B223" s="57"/>
      <c r="C223" s="48" t="s">
        <v>453</v>
      </c>
      <c r="D223" s="47" t="s">
        <v>454</v>
      </c>
      <c r="E223" s="49" t="s">
        <v>121</v>
      </c>
      <c r="F223" s="56">
        <f t="shared" si="38"/>
        <v>18</v>
      </c>
      <c r="G223" s="46">
        <v>9917.7379676324963</v>
      </c>
      <c r="H223" s="94">
        <f t="shared" si="39"/>
        <v>178524</v>
      </c>
      <c r="I223" s="95">
        <f t="shared" si="37"/>
        <v>2.4954067969886815E-5</v>
      </c>
      <c r="J223" s="394"/>
      <c r="K223" s="395"/>
      <c r="L223" s="165"/>
      <c r="M223" s="152"/>
      <c r="N223" s="152"/>
      <c r="O223" s="152"/>
      <c r="P223" s="152"/>
      <c r="Q223" s="152"/>
      <c r="R223" s="152"/>
    </row>
    <row r="224" spans="2:18" s="51" customFormat="1" ht="21" x14ac:dyDescent="0.35">
      <c r="B224" s="57"/>
      <c r="C224" s="108" t="s">
        <v>455</v>
      </c>
      <c r="D224" s="41" t="s">
        <v>456</v>
      </c>
      <c r="E224" s="40"/>
      <c r="F224" s="131"/>
      <c r="G224" s="39"/>
      <c r="H224" s="96">
        <f>SUM(H225:H238)</f>
        <v>226883689</v>
      </c>
      <c r="I224" s="97">
        <f t="shared" si="37"/>
        <v>3.171378076093221E-2</v>
      </c>
      <c r="J224" s="394"/>
      <c r="K224" s="395"/>
      <c r="L224" s="165"/>
      <c r="M224" s="152"/>
      <c r="N224" s="152"/>
      <c r="O224" s="152"/>
      <c r="P224" s="152"/>
      <c r="Q224" s="152"/>
      <c r="R224" s="152"/>
    </row>
    <row r="225" spans="1:18" s="51" customFormat="1" ht="21" x14ac:dyDescent="0.35">
      <c r="A225" s="125"/>
      <c r="B225" s="57"/>
      <c r="C225" s="48" t="s">
        <v>457</v>
      </c>
      <c r="D225" s="47" t="s">
        <v>458</v>
      </c>
      <c r="E225" s="49" t="s">
        <v>121</v>
      </c>
      <c r="F225" s="56">
        <f t="shared" ref="F225:F235" si="40">VLOOKUP(C225,CANTIDADES,10,0)</f>
        <v>2</v>
      </c>
      <c r="G225" s="46">
        <v>845124</v>
      </c>
      <c r="H225" s="94">
        <f t="shared" ref="H225:H235" si="41">ROUND(ROUND(F225,2)*ROUND(G225,0),0)</f>
        <v>1690248</v>
      </c>
      <c r="I225" s="95">
        <f t="shared" si="37"/>
        <v>2.3626270685154515E-4</v>
      </c>
      <c r="J225" s="394"/>
      <c r="K225" s="395"/>
      <c r="L225" s="165"/>
      <c r="M225" s="152"/>
      <c r="N225" s="152"/>
      <c r="O225" s="152"/>
      <c r="P225" s="152"/>
      <c r="Q225" s="152"/>
      <c r="R225" s="152"/>
    </row>
    <row r="226" spans="1:18" s="51" customFormat="1" ht="21" x14ac:dyDescent="0.35">
      <c r="B226" s="50"/>
      <c r="C226" s="48" t="s">
        <v>459</v>
      </c>
      <c r="D226" s="47" t="s">
        <v>460</v>
      </c>
      <c r="E226" s="49" t="s">
        <v>121</v>
      </c>
      <c r="F226" s="56">
        <f t="shared" si="40"/>
        <v>18</v>
      </c>
      <c r="G226" s="46">
        <v>647315.68350000004</v>
      </c>
      <c r="H226" s="94">
        <f t="shared" si="41"/>
        <v>11651688</v>
      </c>
      <c r="I226" s="95">
        <f t="shared" si="37"/>
        <v>1.6286718554139193E-3</v>
      </c>
      <c r="J226" s="394"/>
      <c r="K226" s="395"/>
      <c r="L226" s="165"/>
      <c r="M226" s="152"/>
      <c r="N226" s="152"/>
      <c r="O226" s="152"/>
      <c r="P226" s="152"/>
      <c r="Q226" s="152"/>
      <c r="R226" s="152"/>
    </row>
    <row r="227" spans="1:18" s="51" customFormat="1" ht="21" x14ac:dyDescent="0.35">
      <c r="B227" s="50"/>
      <c r="C227" s="48" t="s">
        <v>461</v>
      </c>
      <c r="D227" s="47" t="s">
        <v>462</v>
      </c>
      <c r="E227" s="49" t="s">
        <v>121</v>
      </c>
      <c r="F227" s="56">
        <f t="shared" si="40"/>
        <v>11</v>
      </c>
      <c r="G227" s="46">
        <v>724794</v>
      </c>
      <c r="H227" s="94">
        <f t="shared" si="41"/>
        <v>7972734</v>
      </c>
      <c r="I227" s="95">
        <f t="shared" si="37"/>
        <v>1.1144280104738162E-3</v>
      </c>
      <c r="J227" s="394"/>
      <c r="K227" s="395"/>
      <c r="L227" s="165"/>
      <c r="M227" s="152"/>
      <c r="N227" s="152"/>
      <c r="O227" s="152"/>
      <c r="P227" s="152"/>
      <c r="Q227" s="152"/>
      <c r="R227" s="152"/>
    </row>
    <row r="228" spans="1:18" s="51" customFormat="1" ht="21" x14ac:dyDescent="0.35">
      <c r="B228" s="50"/>
      <c r="C228" s="48" t="s">
        <v>463</v>
      </c>
      <c r="D228" s="47" t="s">
        <v>464</v>
      </c>
      <c r="E228" s="49" t="s">
        <v>51</v>
      </c>
      <c r="F228" s="56">
        <f t="shared" si="40"/>
        <v>485.45</v>
      </c>
      <c r="G228" s="46">
        <v>86590.35</v>
      </c>
      <c r="H228" s="94">
        <f t="shared" si="41"/>
        <v>42035116</v>
      </c>
      <c r="I228" s="95">
        <f t="shared" si="37"/>
        <v>5.875664570511958E-3</v>
      </c>
      <c r="J228" s="394"/>
      <c r="K228" s="395"/>
      <c r="L228" s="165"/>
      <c r="M228" s="152"/>
      <c r="N228" s="152"/>
      <c r="O228" s="152"/>
      <c r="P228" s="152"/>
      <c r="Q228" s="152"/>
      <c r="R228" s="152"/>
    </row>
    <row r="229" spans="1:18" s="51" customFormat="1" ht="21" x14ac:dyDescent="0.35">
      <c r="B229" s="50"/>
      <c r="C229" s="48" t="s">
        <v>465</v>
      </c>
      <c r="D229" s="47" t="s">
        <v>466</v>
      </c>
      <c r="E229" s="49" t="s">
        <v>51</v>
      </c>
      <c r="F229" s="56">
        <f t="shared" si="40"/>
        <v>238.80999999999997</v>
      </c>
      <c r="G229" s="46">
        <v>215556.55166666675</v>
      </c>
      <c r="H229" s="94">
        <f t="shared" si="41"/>
        <v>51477167</v>
      </c>
      <c r="I229" s="95">
        <f t="shared" si="37"/>
        <v>7.1954735733862924E-3</v>
      </c>
      <c r="J229" s="405"/>
      <c r="K229" s="395"/>
      <c r="L229" s="165"/>
      <c r="M229" s="152"/>
      <c r="N229" s="152"/>
      <c r="O229" s="152"/>
      <c r="P229" s="152"/>
      <c r="Q229" s="152"/>
      <c r="R229" s="152"/>
    </row>
    <row r="230" spans="1:18" s="51" customFormat="1" ht="21" x14ac:dyDescent="0.35">
      <c r="B230" s="50"/>
      <c r="C230" s="48" t="s">
        <v>467</v>
      </c>
      <c r="D230" s="47" t="s">
        <v>468</v>
      </c>
      <c r="E230" s="49" t="s">
        <v>51</v>
      </c>
      <c r="F230" s="56">
        <f t="shared" si="40"/>
        <v>163.16</v>
      </c>
      <c r="G230" s="46">
        <v>34636.14</v>
      </c>
      <c r="H230" s="94">
        <f t="shared" si="41"/>
        <v>5651210</v>
      </c>
      <c r="I230" s="95">
        <f t="shared" si="37"/>
        <v>7.8992560357209153E-4</v>
      </c>
      <c r="J230" s="394"/>
      <c r="K230" s="395"/>
      <c r="L230" s="165"/>
      <c r="M230" s="152"/>
      <c r="N230" s="152"/>
      <c r="O230" s="152"/>
      <c r="P230" s="152"/>
      <c r="Q230" s="152"/>
      <c r="R230" s="152"/>
    </row>
    <row r="231" spans="1:18" s="51" customFormat="1" ht="21" x14ac:dyDescent="0.35">
      <c r="B231" s="50"/>
      <c r="C231" s="48" t="s">
        <v>469</v>
      </c>
      <c r="D231" s="47" t="s">
        <v>470</v>
      </c>
      <c r="E231" s="49" t="s">
        <v>471</v>
      </c>
      <c r="F231" s="134">
        <f t="shared" si="40"/>
        <v>1</v>
      </c>
      <c r="G231" s="46">
        <v>848454</v>
      </c>
      <c r="H231" s="123">
        <f t="shared" si="41"/>
        <v>848454</v>
      </c>
      <c r="I231" s="124">
        <f t="shared" si="37"/>
        <v>1.1859682051333348E-4</v>
      </c>
      <c r="J231" s="394"/>
      <c r="K231" s="395"/>
      <c r="L231" s="165"/>
      <c r="M231" s="152"/>
      <c r="N231" s="152"/>
      <c r="O231" s="152"/>
      <c r="P231" s="152"/>
      <c r="Q231" s="152"/>
      <c r="R231" s="152"/>
    </row>
    <row r="232" spans="1:18" s="51" customFormat="1" ht="21" x14ac:dyDescent="0.35">
      <c r="B232" s="50"/>
      <c r="C232" s="48" t="s">
        <v>472</v>
      </c>
      <c r="D232" s="47" t="s">
        <v>473</v>
      </c>
      <c r="E232" s="49" t="s">
        <v>121</v>
      </c>
      <c r="F232" s="134">
        <f t="shared" ref="F232" si="42">VLOOKUP(C232,CANTIDADES,10,0)</f>
        <v>1</v>
      </c>
      <c r="G232" s="46">
        <v>4310307</v>
      </c>
      <c r="H232" s="123">
        <f t="shared" ref="H232" si="43">ROUND(ROUND(F232,2)*ROUND(G232,0),0)</f>
        <v>4310307</v>
      </c>
      <c r="I232" s="124">
        <f t="shared" si="37"/>
        <v>6.0249430804305826E-4</v>
      </c>
      <c r="J232" s="394"/>
      <c r="K232" s="395"/>
      <c r="L232" s="165"/>
      <c r="M232" s="152"/>
      <c r="N232" s="152"/>
      <c r="O232" s="152"/>
      <c r="P232" s="152"/>
      <c r="Q232" s="152"/>
      <c r="R232" s="152"/>
    </row>
    <row r="233" spans="1:18" s="51" customFormat="1" ht="40" x14ac:dyDescent="0.35">
      <c r="B233" s="50"/>
      <c r="C233" s="48" t="s">
        <v>474</v>
      </c>
      <c r="D233" s="47" t="s">
        <v>475</v>
      </c>
      <c r="E233" s="49" t="s">
        <v>121</v>
      </c>
      <c r="F233" s="134">
        <f>VLOOKUP(C233,CANTIDADES,10,0)</f>
        <v>2</v>
      </c>
      <c r="G233" s="46">
        <v>269413</v>
      </c>
      <c r="H233" s="123">
        <f t="shared" ref="H233" si="44">ROUND(ROUND(F233,2)*ROUND(G233,0),0)</f>
        <v>538826</v>
      </c>
      <c r="I233" s="124">
        <f t="shared" si="37"/>
        <v>7.5317047724352096E-5</v>
      </c>
      <c r="J233" s="394"/>
      <c r="K233" s="395"/>
      <c r="L233" s="165"/>
      <c r="M233" s="152"/>
      <c r="N233" s="152"/>
      <c r="O233" s="152"/>
      <c r="P233" s="152"/>
      <c r="Q233" s="152"/>
      <c r="R233" s="152"/>
    </row>
    <row r="234" spans="1:18" s="51" customFormat="1" x14ac:dyDescent="0.35">
      <c r="B234" s="52"/>
      <c r="C234" s="48" t="s">
        <v>476</v>
      </c>
      <c r="D234" s="47" t="s">
        <v>477</v>
      </c>
      <c r="E234" s="49" t="s">
        <v>38</v>
      </c>
      <c r="F234" s="56">
        <f t="shared" si="40"/>
        <v>57.32</v>
      </c>
      <c r="G234" s="46">
        <v>758135</v>
      </c>
      <c r="H234" s="94">
        <f t="shared" si="41"/>
        <v>43456298</v>
      </c>
      <c r="I234" s="95">
        <f t="shared" si="37"/>
        <v>6.0743172571287689E-3</v>
      </c>
      <c r="J234" s="394"/>
      <c r="K234" s="395"/>
      <c r="L234" s="165"/>
      <c r="M234" s="152"/>
      <c r="N234" s="152"/>
      <c r="O234" s="152"/>
      <c r="P234" s="152"/>
      <c r="Q234" s="152"/>
      <c r="R234" s="152"/>
    </row>
    <row r="235" spans="1:18" s="51" customFormat="1" ht="21" x14ac:dyDescent="0.35">
      <c r="B235" s="50"/>
      <c r="C235" s="48" t="s">
        <v>478</v>
      </c>
      <c r="D235" s="47" t="s">
        <v>479</v>
      </c>
      <c r="E235" s="49" t="s">
        <v>51</v>
      </c>
      <c r="F235" s="134">
        <f t="shared" si="40"/>
        <v>474.34</v>
      </c>
      <c r="G235" s="46">
        <v>50375.724999999999</v>
      </c>
      <c r="H235" s="123">
        <f t="shared" si="41"/>
        <v>23895352</v>
      </c>
      <c r="I235" s="124">
        <f t="shared" si="37"/>
        <v>3.3400900605653626E-3</v>
      </c>
      <c r="J235" s="405"/>
      <c r="K235" s="395"/>
      <c r="L235" s="165"/>
      <c r="M235" s="152"/>
      <c r="N235" s="152"/>
      <c r="O235" s="152"/>
      <c r="P235" s="152"/>
      <c r="Q235" s="152"/>
      <c r="R235" s="152"/>
    </row>
    <row r="236" spans="1:18" s="51" customFormat="1" ht="21" x14ac:dyDescent="0.35">
      <c r="B236" s="50"/>
      <c r="C236" s="48" t="s">
        <v>480</v>
      </c>
      <c r="D236" s="47" t="s">
        <v>481</v>
      </c>
      <c r="E236" s="49" t="s">
        <v>471</v>
      </c>
      <c r="F236" s="56">
        <f t="shared" ref="F236" si="45">VLOOKUP(C236,CANTIDADES,10,0)</f>
        <v>7</v>
      </c>
      <c r="G236" s="46">
        <v>3435425</v>
      </c>
      <c r="H236" s="94">
        <f t="shared" ref="H236" si="46">ROUND(ROUND(F236,2)*ROUND(G236,0),0)</f>
        <v>24047975</v>
      </c>
      <c r="I236" s="95">
        <f t="shared" si="37"/>
        <v>3.3614236891854254E-3</v>
      </c>
      <c r="J236" s="394"/>
      <c r="K236" s="395"/>
      <c r="L236" s="165"/>
      <c r="M236" s="152"/>
      <c r="N236" s="152"/>
      <c r="O236" s="152"/>
      <c r="P236" s="152"/>
      <c r="Q236" s="152"/>
      <c r="R236" s="152"/>
    </row>
    <row r="237" spans="1:18" s="51" customFormat="1" ht="21" x14ac:dyDescent="0.35">
      <c r="B237" s="50"/>
      <c r="C237" s="48" t="s">
        <v>482</v>
      </c>
      <c r="D237" s="47" t="s">
        <v>483</v>
      </c>
      <c r="E237" s="49" t="s">
        <v>121</v>
      </c>
      <c r="F237" s="56">
        <f t="shared" ref="F237" si="47">VLOOKUP(C237,CANTIDADES,10,0)</f>
        <v>1</v>
      </c>
      <c r="G237" s="46">
        <v>2276637</v>
      </c>
      <c r="H237" s="94">
        <f t="shared" ref="H237:H241" si="48">ROUND(ROUND(F237,2)*ROUND(G237,0),0)</f>
        <v>2276637</v>
      </c>
      <c r="I237" s="95">
        <f t="shared" si="37"/>
        <v>3.1822810625327245E-4</v>
      </c>
      <c r="J237" s="394"/>
      <c r="K237" s="395"/>
      <c r="L237" s="165"/>
      <c r="M237" s="152"/>
      <c r="N237" s="152"/>
      <c r="O237" s="152"/>
      <c r="P237" s="152"/>
      <c r="Q237" s="152"/>
      <c r="R237" s="152"/>
    </row>
    <row r="238" spans="1:18" s="51" customFormat="1" ht="21" x14ac:dyDescent="0.35">
      <c r="B238" s="50"/>
      <c r="C238" s="48" t="s">
        <v>484</v>
      </c>
      <c r="D238" s="47" t="s">
        <v>485</v>
      </c>
      <c r="E238" s="49" t="s">
        <v>51</v>
      </c>
      <c r="F238" s="56">
        <f t="shared" ref="F238" si="49">VLOOKUP(C238,CANTIDADES,10,0)</f>
        <v>50.17</v>
      </c>
      <c r="G238" s="46">
        <v>140157</v>
      </c>
      <c r="H238" s="94">
        <f t="shared" ref="H238" si="50">ROUND(ROUND(F238,2)*ROUND(G238,0),0)</f>
        <v>7031677</v>
      </c>
      <c r="I238" s="95">
        <f t="shared" si="37"/>
        <v>9.8288715130901046E-4</v>
      </c>
      <c r="J238" s="394"/>
      <c r="K238" s="395"/>
      <c r="L238" s="165"/>
      <c r="M238" s="152"/>
      <c r="N238" s="152"/>
      <c r="O238" s="152"/>
      <c r="P238" s="152"/>
      <c r="Q238" s="152"/>
      <c r="R238" s="152"/>
    </row>
    <row r="239" spans="1:18" s="51" customFormat="1" ht="21" x14ac:dyDescent="0.35">
      <c r="B239" s="50"/>
      <c r="C239" s="108" t="s">
        <v>486</v>
      </c>
      <c r="D239" s="41" t="s">
        <v>487</v>
      </c>
      <c r="E239" s="40"/>
      <c r="F239" s="131"/>
      <c r="G239" s="39"/>
      <c r="H239" s="96">
        <f>SUM(H240:H272)</f>
        <v>27326914</v>
      </c>
      <c r="I239" s="97">
        <f t="shared" si="37"/>
        <v>3.8197534749571573E-3</v>
      </c>
      <c r="J239" s="394"/>
      <c r="K239" s="395"/>
      <c r="L239" s="165"/>
      <c r="M239" s="152"/>
      <c r="N239" s="152"/>
      <c r="O239" s="152"/>
      <c r="P239" s="152"/>
      <c r="Q239" s="152"/>
      <c r="R239" s="152"/>
    </row>
    <row r="240" spans="1:18" s="51" customFormat="1" ht="21" x14ac:dyDescent="0.35">
      <c r="B240" s="50"/>
      <c r="C240" s="48" t="s">
        <v>488</v>
      </c>
      <c r="D240" s="53" t="s">
        <v>489</v>
      </c>
      <c r="E240" s="49" t="s">
        <v>121</v>
      </c>
      <c r="F240" s="56">
        <f>VLOOKUP(C240,CANTIDADES,10,0)</f>
        <v>1</v>
      </c>
      <c r="G240" s="46">
        <v>123309.5747977031</v>
      </c>
      <c r="H240" s="94">
        <f t="shared" si="48"/>
        <v>123310</v>
      </c>
      <c r="I240" s="95">
        <f t="shared" si="37"/>
        <v>1.7236260230370946E-5</v>
      </c>
      <c r="J240" s="394"/>
      <c r="K240" s="395"/>
      <c r="L240" s="165"/>
      <c r="M240" s="152"/>
      <c r="N240" s="152"/>
      <c r="O240" s="152"/>
      <c r="P240" s="152"/>
      <c r="Q240" s="152"/>
      <c r="R240" s="152"/>
    </row>
    <row r="241" spans="2:18" s="51" customFormat="1" ht="21" x14ac:dyDescent="0.35">
      <c r="B241" s="50"/>
      <c r="C241" s="48" t="s">
        <v>490</v>
      </c>
      <c r="D241" s="53" t="s">
        <v>491</v>
      </c>
      <c r="E241" s="49" t="s">
        <v>121</v>
      </c>
      <c r="F241" s="56">
        <f>VLOOKUP(C241,CANTIDADES,10,0)</f>
        <v>32</v>
      </c>
      <c r="G241" s="46">
        <v>77320.074797703099</v>
      </c>
      <c r="H241" s="94">
        <f t="shared" si="48"/>
        <v>2474240</v>
      </c>
      <c r="I241" s="95">
        <f t="shared" si="37"/>
        <v>3.4584903505306149E-4</v>
      </c>
      <c r="J241" s="394"/>
      <c r="K241" s="395"/>
      <c r="L241" s="165"/>
      <c r="M241" s="152"/>
      <c r="N241" s="152"/>
      <c r="O241" s="152"/>
      <c r="P241" s="152"/>
      <c r="Q241" s="152"/>
      <c r="R241" s="152"/>
    </row>
    <row r="242" spans="2:18" s="51" customFormat="1" ht="21" x14ac:dyDescent="0.35">
      <c r="B242" s="50"/>
      <c r="C242" s="48" t="s">
        <v>492</v>
      </c>
      <c r="D242" s="47" t="s">
        <v>493</v>
      </c>
      <c r="E242" s="49" t="s">
        <v>38</v>
      </c>
      <c r="F242" s="56">
        <f t="shared" ref="F242:F272" si="51">VLOOKUP(C242,CANTIDADES,10,0)</f>
        <v>24.7</v>
      </c>
      <c r="G242" s="46">
        <v>49060</v>
      </c>
      <c r="H242" s="94">
        <f>ROUND(ROUND(F242,2)*ROUND(G242,0),0)</f>
        <v>1211782</v>
      </c>
      <c r="I242" s="95">
        <f t="shared" si="37"/>
        <v>1.6938277426388262E-4</v>
      </c>
      <c r="J242" s="394"/>
      <c r="K242" s="395"/>
      <c r="L242" s="165"/>
      <c r="M242" s="152"/>
      <c r="N242" s="152"/>
      <c r="O242" s="152"/>
      <c r="P242" s="152"/>
      <c r="Q242" s="152"/>
      <c r="R242" s="152"/>
    </row>
    <row r="243" spans="2:18" s="51" customFormat="1" ht="21" x14ac:dyDescent="0.35">
      <c r="B243" s="50"/>
      <c r="C243" s="48" t="s">
        <v>494</v>
      </c>
      <c r="D243" s="47" t="s">
        <v>495</v>
      </c>
      <c r="E243" s="49" t="s">
        <v>38</v>
      </c>
      <c r="F243" s="56">
        <f t="shared" si="51"/>
        <v>2.46</v>
      </c>
      <c r="G243" s="46">
        <v>62403</v>
      </c>
      <c r="H243" s="94">
        <f t="shared" ref="H243:H272" si="52">ROUND(ROUND(F243,2)*ROUND(G243,0),0)</f>
        <v>153511</v>
      </c>
      <c r="I243" s="95">
        <f t="shared" si="37"/>
        <v>2.1457753176745393E-5</v>
      </c>
      <c r="J243" s="394"/>
      <c r="K243" s="395"/>
      <c r="L243" s="165"/>
      <c r="M243" s="152"/>
      <c r="N243" s="152"/>
      <c r="O243" s="152"/>
      <c r="P243" s="152"/>
      <c r="Q243" s="152"/>
      <c r="R243" s="152"/>
    </row>
    <row r="244" spans="2:18" s="51" customFormat="1" ht="21" x14ac:dyDescent="0.35">
      <c r="B244" s="50"/>
      <c r="C244" s="48" t="s">
        <v>496</v>
      </c>
      <c r="D244" s="47" t="s">
        <v>497</v>
      </c>
      <c r="E244" s="49" t="s">
        <v>38</v>
      </c>
      <c r="F244" s="56">
        <f t="shared" si="51"/>
        <v>9.25</v>
      </c>
      <c r="G244" s="46">
        <v>83895</v>
      </c>
      <c r="H244" s="94">
        <f t="shared" si="52"/>
        <v>776029</v>
      </c>
      <c r="I244" s="95">
        <f t="shared" si="37"/>
        <v>1.0847326080864923E-4</v>
      </c>
      <c r="J244" s="394"/>
      <c r="K244" s="395"/>
      <c r="L244" s="165"/>
      <c r="M244" s="152"/>
      <c r="N244" s="152"/>
      <c r="O244" s="152"/>
      <c r="P244" s="152"/>
      <c r="Q244" s="152"/>
      <c r="R244" s="152"/>
    </row>
    <row r="245" spans="2:18" s="51" customFormat="1" ht="21" x14ac:dyDescent="0.35">
      <c r="B245" s="50"/>
      <c r="C245" s="48" t="s">
        <v>498</v>
      </c>
      <c r="D245" s="47" t="s">
        <v>499</v>
      </c>
      <c r="E245" s="49" t="s">
        <v>121</v>
      </c>
      <c r="F245" s="56">
        <f t="shared" si="51"/>
        <v>1</v>
      </c>
      <c r="G245" s="46">
        <v>34653</v>
      </c>
      <c r="H245" s="94">
        <f t="shared" si="52"/>
        <v>34653</v>
      </c>
      <c r="I245" s="95">
        <f t="shared" si="37"/>
        <v>4.8437930886630807E-6</v>
      </c>
      <c r="J245" s="394"/>
      <c r="K245" s="395"/>
      <c r="L245" s="165"/>
      <c r="M245" s="152"/>
      <c r="N245" s="152"/>
      <c r="O245" s="152"/>
      <c r="P245" s="152"/>
      <c r="Q245" s="152"/>
      <c r="R245" s="152"/>
    </row>
    <row r="246" spans="2:18" s="51" customFormat="1" ht="21" x14ac:dyDescent="0.35">
      <c r="B246" s="50"/>
      <c r="C246" s="48" t="s">
        <v>500</v>
      </c>
      <c r="D246" s="47" t="s">
        <v>501</v>
      </c>
      <c r="E246" s="49" t="s">
        <v>121</v>
      </c>
      <c r="F246" s="56">
        <f t="shared" si="51"/>
        <v>13</v>
      </c>
      <c r="G246" s="46">
        <v>47462</v>
      </c>
      <c r="H246" s="94">
        <f t="shared" si="52"/>
        <v>617006</v>
      </c>
      <c r="I246" s="95">
        <f t="shared" si="37"/>
        <v>8.6245040789070281E-5</v>
      </c>
      <c r="J246" s="394"/>
      <c r="K246" s="395"/>
      <c r="L246" s="165"/>
      <c r="M246" s="152"/>
      <c r="N246" s="152"/>
      <c r="O246" s="152"/>
      <c r="P246" s="152"/>
      <c r="Q246" s="152"/>
      <c r="R246" s="152"/>
    </row>
    <row r="247" spans="2:18" s="51" customFormat="1" ht="21" x14ac:dyDescent="0.35">
      <c r="B247" s="50"/>
      <c r="C247" s="48" t="s">
        <v>502</v>
      </c>
      <c r="D247" s="47" t="s">
        <v>503</v>
      </c>
      <c r="E247" s="49" t="s">
        <v>121</v>
      </c>
      <c r="F247" s="56">
        <f t="shared" si="51"/>
        <v>3</v>
      </c>
      <c r="G247" s="46">
        <v>100590</v>
      </c>
      <c r="H247" s="94">
        <f t="shared" si="52"/>
        <v>301770</v>
      </c>
      <c r="I247" s="95">
        <f t="shared" si="37"/>
        <v>4.2181382286262597E-5</v>
      </c>
      <c r="J247" s="394"/>
      <c r="K247" s="395"/>
      <c r="L247" s="165"/>
      <c r="M247" s="152"/>
      <c r="N247" s="152"/>
      <c r="O247" s="152"/>
      <c r="P247" s="152"/>
      <c r="Q247" s="152"/>
      <c r="R247" s="152"/>
    </row>
    <row r="248" spans="2:18" s="51" customFormat="1" ht="21" x14ac:dyDescent="0.35">
      <c r="B248" s="50"/>
      <c r="C248" s="48" t="s">
        <v>504</v>
      </c>
      <c r="D248" s="47" t="s">
        <v>505</v>
      </c>
      <c r="E248" s="49" t="s">
        <v>121</v>
      </c>
      <c r="F248" s="56">
        <f t="shared" si="51"/>
        <v>2</v>
      </c>
      <c r="G248" s="46">
        <v>18792.374898851544</v>
      </c>
      <c r="H248" s="94">
        <f t="shared" si="52"/>
        <v>37584</v>
      </c>
      <c r="I248" s="95">
        <f t="shared" si="37"/>
        <v>5.2534879936603822E-6</v>
      </c>
      <c r="J248" s="394"/>
      <c r="K248" s="395"/>
      <c r="L248" s="165"/>
      <c r="M248" s="152"/>
      <c r="N248" s="152"/>
      <c r="O248" s="152"/>
      <c r="P248" s="152"/>
      <c r="Q248" s="152"/>
      <c r="R248" s="152"/>
    </row>
    <row r="249" spans="2:18" s="51" customFormat="1" ht="21" x14ac:dyDescent="0.35">
      <c r="B249" s="50"/>
      <c r="C249" s="48" t="s">
        <v>506</v>
      </c>
      <c r="D249" s="53" t="s">
        <v>507</v>
      </c>
      <c r="E249" s="49" t="s">
        <v>38</v>
      </c>
      <c r="F249" s="56">
        <f t="shared" si="51"/>
        <v>30.44</v>
      </c>
      <c r="G249" s="46">
        <v>12091.009932567689</v>
      </c>
      <c r="H249" s="94">
        <f>ROUND(ROUND(F249,2)*ROUND(G249,0),0)</f>
        <v>368050</v>
      </c>
      <c r="I249" s="95">
        <f t="shared" si="37"/>
        <v>5.1445994467504885E-5</v>
      </c>
      <c r="J249" s="394"/>
      <c r="K249" s="395"/>
      <c r="L249" s="165"/>
      <c r="M249" s="152"/>
      <c r="N249" s="152"/>
      <c r="O249" s="152"/>
      <c r="P249" s="152"/>
      <c r="Q249" s="152"/>
      <c r="R249" s="152"/>
    </row>
    <row r="250" spans="2:18" s="51" customFormat="1" ht="21" x14ac:dyDescent="0.35">
      <c r="B250" s="50"/>
      <c r="C250" s="48" t="s">
        <v>508</v>
      </c>
      <c r="D250" s="53" t="s">
        <v>509</v>
      </c>
      <c r="E250" s="49" t="s">
        <v>38</v>
      </c>
      <c r="F250" s="56">
        <f t="shared" si="51"/>
        <v>109.94</v>
      </c>
      <c r="G250" s="46">
        <v>26003.391599234354</v>
      </c>
      <c r="H250" s="94">
        <f>ROUND(ROUND(F250,2)*ROUND(G250,0),0)</f>
        <v>2858770</v>
      </c>
      <c r="I250" s="95">
        <f t="shared" si="37"/>
        <v>3.9959860237432125E-4</v>
      </c>
      <c r="J250" s="394"/>
      <c r="K250" s="395"/>
      <c r="L250" s="165"/>
      <c r="M250" s="152"/>
      <c r="N250" s="152"/>
      <c r="O250" s="152"/>
      <c r="P250" s="152"/>
      <c r="Q250" s="152"/>
      <c r="R250" s="152"/>
    </row>
    <row r="251" spans="2:18" s="51" customFormat="1" ht="21" x14ac:dyDescent="0.35">
      <c r="B251" s="50"/>
      <c r="C251" s="48" t="s">
        <v>510</v>
      </c>
      <c r="D251" s="53" t="s">
        <v>511</v>
      </c>
      <c r="E251" s="49" t="s">
        <v>38</v>
      </c>
      <c r="F251" s="56">
        <f t="shared" si="51"/>
        <v>76.7</v>
      </c>
      <c r="G251" s="46">
        <v>31703.411599234365</v>
      </c>
      <c r="H251" s="94">
        <f t="shared" si="52"/>
        <v>2431620</v>
      </c>
      <c r="I251" s="95">
        <f t="shared" si="37"/>
        <v>3.398916154519066E-4</v>
      </c>
      <c r="J251" s="394"/>
      <c r="K251" s="395"/>
      <c r="L251" s="165"/>
      <c r="M251" s="152"/>
      <c r="N251" s="152"/>
      <c r="O251" s="152"/>
      <c r="P251" s="152"/>
      <c r="Q251" s="152"/>
      <c r="R251" s="152"/>
    </row>
    <row r="252" spans="2:18" s="51" customFormat="1" ht="21" x14ac:dyDescent="0.35">
      <c r="B252" s="50"/>
      <c r="C252" s="48" t="s">
        <v>512</v>
      </c>
      <c r="D252" s="53" t="s">
        <v>513</v>
      </c>
      <c r="E252" s="49" t="s">
        <v>38</v>
      </c>
      <c r="F252" s="56">
        <f t="shared" si="51"/>
        <v>14.66</v>
      </c>
      <c r="G252" s="46">
        <v>52272.76928478208</v>
      </c>
      <c r="H252" s="94">
        <f>ROUND(ROUND(F252,2)*ROUND(G252,0),0)</f>
        <v>766322</v>
      </c>
      <c r="I252" s="95">
        <f t="shared" si="37"/>
        <v>1.0711641725941388E-4</v>
      </c>
      <c r="J252" s="394"/>
      <c r="K252" s="395"/>
      <c r="L252" s="165"/>
      <c r="M252" s="152"/>
      <c r="N252" s="152"/>
      <c r="O252" s="152"/>
      <c r="P252" s="152"/>
      <c r="Q252" s="152"/>
      <c r="R252" s="152"/>
    </row>
    <row r="253" spans="2:18" s="51" customFormat="1" ht="21" x14ac:dyDescent="0.35">
      <c r="B253" s="50"/>
      <c r="C253" s="48" t="s">
        <v>514</v>
      </c>
      <c r="D253" s="47" t="s">
        <v>515</v>
      </c>
      <c r="E253" s="49" t="s">
        <v>121</v>
      </c>
      <c r="F253" s="56">
        <f t="shared" si="51"/>
        <v>151</v>
      </c>
      <c r="G253" s="46">
        <v>12412.754992567698</v>
      </c>
      <c r="H253" s="94">
        <f t="shared" si="52"/>
        <v>1874363</v>
      </c>
      <c r="I253" s="95">
        <f t="shared" si="37"/>
        <v>2.619982842768533E-4</v>
      </c>
      <c r="J253" s="394"/>
      <c r="K253" s="395"/>
      <c r="L253" s="165"/>
      <c r="M253" s="152"/>
      <c r="N253" s="152"/>
      <c r="O253" s="152"/>
      <c r="P253" s="152"/>
      <c r="Q253" s="152"/>
      <c r="R253" s="152"/>
    </row>
    <row r="254" spans="2:18" s="51" customFormat="1" ht="21" x14ac:dyDescent="0.35">
      <c r="B254" s="50"/>
      <c r="C254" s="48" t="s">
        <v>516</v>
      </c>
      <c r="D254" s="47" t="s">
        <v>517</v>
      </c>
      <c r="E254" s="49" t="s">
        <v>121</v>
      </c>
      <c r="F254" s="56">
        <f t="shared" si="51"/>
        <v>93</v>
      </c>
      <c r="G254" s="46">
        <v>13772.414992567697</v>
      </c>
      <c r="H254" s="94">
        <f t="shared" si="52"/>
        <v>1280796</v>
      </c>
      <c r="I254" s="95">
        <f t="shared" si="37"/>
        <v>1.7902954470860587E-4</v>
      </c>
      <c r="J254" s="394"/>
      <c r="K254" s="395"/>
      <c r="L254" s="165"/>
      <c r="M254" s="152"/>
      <c r="N254" s="152"/>
      <c r="O254" s="152"/>
      <c r="P254" s="152"/>
      <c r="Q254" s="152"/>
      <c r="R254" s="152"/>
    </row>
    <row r="255" spans="2:18" s="51" customFormat="1" ht="21" x14ac:dyDescent="0.35">
      <c r="B255" s="50"/>
      <c r="C255" s="48" t="s">
        <v>518</v>
      </c>
      <c r="D255" s="47" t="s">
        <v>519</v>
      </c>
      <c r="E255" s="49" t="s">
        <v>121</v>
      </c>
      <c r="F255" s="56">
        <f t="shared" si="51"/>
        <v>21</v>
      </c>
      <c r="G255" s="46">
        <v>21225.554992567697</v>
      </c>
      <c r="H255" s="94">
        <f t="shared" si="52"/>
        <v>445746</v>
      </c>
      <c r="I255" s="95">
        <f t="shared" si="37"/>
        <v>6.2306334057634646E-5</v>
      </c>
      <c r="J255" s="394"/>
      <c r="K255" s="395"/>
      <c r="L255" s="165"/>
      <c r="M255" s="152"/>
      <c r="N255" s="152"/>
      <c r="O255" s="152"/>
      <c r="P255" s="152"/>
      <c r="Q255" s="152"/>
      <c r="R255" s="152"/>
    </row>
    <row r="256" spans="2:18" s="51" customFormat="1" ht="21" x14ac:dyDescent="0.35">
      <c r="B256" s="50"/>
      <c r="C256" s="48" t="s">
        <v>520</v>
      </c>
      <c r="D256" s="47" t="s">
        <v>343</v>
      </c>
      <c r="E256" s="49" t="s">
        <v>121</v>
      </c>
      <c r="F256" s="56">
        <f t="shared" si="51"/>
        <v>7</v>
      </c>
      <c r="G256" s="46">
        <v>14715.487449425775</v>
      </c>
      <c r="H256" s="94">
        <f t="shared" si="52"/>
        <v>103005</v>
      </c>
      <c r="I256" s="95">
        <f t="shared" si="37"/>
        <v>1.439802923549882E-5</v>
      </c>
      <c r="J256" s="394"/>
      <c r="K256" s="395"/>
      <c r="L256" s="165"/>
      <c r="M256" s="152"/>
      <c r="N256" s="152"/>
      <c r="O256" s="152"/>
      <c r="P256" s="152"/>
      <c r="Q256" s="152"/>
      <c r="R256" s="152"/>
    </row>
    <row r="257" spans="2:18" s="51" customFormat="1" ht="21" x14ac:dyDescent="0.35">
      <c r="B257" s="50"/>
      <c r="C257" s="48" t="s">
        <v>521</v>
      </c>
      <c r="D257" s="47" t="s">
        <v>345</v>
      </c>
      <c r="E257" s="49" t="s">
        <v>121</v>
      </c>
      <c r="F257" s="56">
        <f t="shared" si="51"/>
        <v>2</v>
      </c>
      <c r="G257" s="46">
        <v>16250.587449425773</v>
      </c>
      <c r="H257" s="94">
        <f t="shared" si="52"/>
        <v>32502</v>
      </c>
      <c r="I257" s="95">
        <f t="shared" si="37"/>
        <v>4.543126510481847E-6</v>
      </c>
      <c r="J257" s="394"/>
      <c r="K257" s="395"/>
      <c r="L257" s="165"/>
      <c r="M257" s="152"/>
      <c r="N257" s="152"/>
      <c r="O257" s="152"/>
      <c r="P257" s="152"/>
      <c r="Q257" s="152"/>
      <c r="R257" s="152"/>
    </row>
    <row r="258" spans="2:18" s="51" customFormat="1" ht="21" x14ac:dyDescent="0.35">
      <c r="B258" s="50"/>
      <c r="C258" s="48" t="s">
        <v>522</v>
      </c>
      <c r="D258" s="47" t="s">
        <v>523</v>
      </c>
      <c r="E258" s="49" t="s">
        <v>121</v>
      </c>
      <c r="F258" s="56">
        <f t="shared" si="51"/>
        <v>19</v>
      </c>
      <c r="G258" s="46">
        <v>37308.424898851546</v>
      </c>
      <c r="H258" s="94">
        <f t="shared" si="52"/>
        <v>708852</v>
      </c>
      <c r="I258" s="95">
        <f t="shared" si="37"/>
        <v>9.9083266051568458E-5</v>
      </c>
      <c r="J258" s="394"/>
      <c r="K258" s="395"/>
      <c r="L258" s="165"/>
      <c r="M258" s="152"/>
      <c r="N258" s="152"/>
      <c r="O258" s="152"/>
      <c r="P258" s="152"/>
      <c r="Q258" s="152"/>
      <c r="R258" s="152"/>
    </row>
    <row r="259" spans="2:18" s="51" customFormat="1" ht="21" x14ac:dyDescent="0.35">
      <c r="B259" s="50"/>
      <c r="C259" s="48" t="s">
        <v>524</v>
      </c>
      <c r="D259" s="47" t="s">
        <v>525</v>
      </c>
      <c r="E259" s="49" t="s">
        <v>121</v>
      </c>
      <c r="F259" s="56">
        <f t="shared" si="51"/>
        <v>14</v>
      </c>
      <c r="G259" s="46">
        <v>65458.424898851546</v>
      </c>
      <c r="H259" s="94">
        <f t="shared" si="52"/>
        <v>916412</v>
      </c>
      <c r="I259" s="95">
        <f t="shared" si="37"/>
        <v>1.280959833771365E-4</v>
      </c>
      <c r="J259" s="394"/>
      <c r="K259" s="395"/>
      <c r="L259" s="165"/>
      <c r="M259" s="152"/>
      <c r="N259" s="152"/>
      <c r="O259" s="152"/>
      <c r="P259" s="152"/>
      <c r="Q259" s="152"/>
      <c r="R259" s="152"/>
    </row>
    <row r="260" spans="2:18" s="51" customFormat="1" ht="21" x14ac:dyDescent="0.35">
      <c r="B260" s="50"/>
      <c r="C260" s="48" t="s">
        <v>526</v>
      </c>
      <c r="D260" s="47" t="s">
        <v>527</v>
      </c>
      <c r="E260" s="49" t="s">
        <v>121</v>
      </c>
      <c r="F260" s="56">
        <f t="shared" si="51"/>
        <v>1</v>
      </c>
      <c r="G260" s="46">
        <v>257931.44939310927</v>
      </c>
      <c r="H260" s="94">
        <f t="shared" si="52"/>
        <v>257931</v>
      </c>
      <c r="I260" s="95">
        <f t="shared" si="37"/>
        <v>3.6053570979481058E-5</v>
      </c>
      <c r="J260" s="394"/>
      <c r="K260" s="395"/>
      <c r="L260" s="165"/>
      <c r="M260" s="152"/>
      <c r="N260" s="152"/>
      <c r="O260" s="152"/>
      <c r="P260" s="152"/>
      <c r="Q260" s="152"/>
      <c r="R260" s="152"/>
    </row>
    <row r="261" spans="2:18" s="51" customFormat="1" ht="21" x14ac:dyDescent="0.35">
      <c r="B261" s="50"/>
      <c r="C261" s="48" t="s">
        <v>528</v>
      </c>
      <c r="D261" s="47" t="s">
        <v>529</v>
      </c>
      <c r="E261" s="49" t="s">
        <v>38</v>
      </c>
      <c r="F261" s="56">
        <f t="shared" si="51"/>
        <v>20.74</v>
      </c>
      <c r="G261" s="46">
        <v>12460</v>
      </c>
      <c r="H261" s="94">
        <f t="shared" si="52"/>
        <v>258420</v>
      </c>
      <c r="I261" s="95">
        <f t="shared" si="37"/>
        <v>3.6121923353600362E-5</v>
      </c>
      <c r="J261" s="394"/>
      <c r="K261" s="395"/>
      <c r="L261" s="165"/>
      <c r="M261" s="152"/>
      <c r="N261" s="152"/>
      <c r="O261" s="152"/>
      <c r="P261" s="152"/>
      <c r="Q261" s="152"/>
      <c r="R261" s="152"/>
    </row>
    <row r="262" spans="2:18" s="51" customFormat="1" ht="21" x14ac:dyDescent="0.35">
      <c r="B262" s="50"/>
      <c r="C262" s="48" t="s">
        <v>530</v>
      </c>
      <c r="D262" s="47" t="s">
        <v>531</v>
      </c>
      <c r="E262" s="49" t="s">
        <v>38</v>
      </c>
      <c r="F262" s="56">
        <f t="shared" si="51"/>
        <v>7.28</v>
      </c>
      <c r="G262" s="46">
        <v>17865</v>
      </c>
      <c r="H262" s="94">
        <f>ROUND(ROUND(F262,2)*ROUND(G262,0),0)</f>
        <v>130057</v>
      </c>
      <c r="I262" s="95">
        <f t="shared" si="37"/>
        <v>1.8179355257329935E-5</v>
      </c>
      <c r="J262" s="394"/>
      <c r="K262" s="395"/>
      <c r="L262" s="165"/>
      <c r="M262" s="152"/>
      <c r="N262" s="152"/>
      <c r="O262" s="152"/>
      <c r="P262" s="152"/>
      <c r="Q262" s="152"/>
      <c r="R262" s="152"/>
    </row>
    <row r="263" spans="2:18" s="51" customFormat="1" ht="21" x14ac:dyDescent="0.35">
      <c r="B263" s="50"/>
      <c r="C263" s="48" t="s">
        <v>532</v>
      </c>
      <c r="D263" s="47" t="s">
        <v>533</v>
      </c>
      <c r="E263" s="49" t="s">
        <v>38</v>
      </c>
      <c r="F263" s="56">
        <f t="shared" si="51"/>
        <v>53.59</v>
      </c>
      <c r="G263" s="46">
        <v>25312</v>
      </c>
      <c r="H263" s="94">
        <f>ROUND(ROUND(F263,2)*ROUND(G263,0),0)</f>
        <v>1356470</v>
      </c>
      <c r="I263" s="95">
        <f t="shared" si="37"/>
        <v>1.896072493284509E-4</v>
      </c>
      <c r="J263" s="394"/>
      <c r="K263" s="395"/>
      <c r="L263" s="165"/>
      <c r="M263" s="152"/>
      <c r="N263" s="152"/>
      <c r="O263" s="152"/>
      <c r="P263" s="152"/>
      <c r="Q263" s="152"/>
      <c r="R263" s="152"/>
    </row>
    <row r="264" spans="2:18" s="51" customFormat="1" ht="21" x14ac:dyDescent="0.35">
      <c r="B264" s="50"/>
      <c r="C264" s="48" t="s">
        <v>534</v>
      </c>
      <c r="D264" s="47" t="s">
        <v>535</v>
      </c>
      <c r="E264" s="49" t="s">
        <v>38</v>
      </c>
      <c r="F264" s="56">
        <f t="shared" si="51"/>
        <v>48.42</v>
      </c>
      <c r="G264" s="46">
        <v>47349</v>
      </c>
      <c r="H264" s="94">
        <f>ROUND(ROUND(F264,2)*ROUND(G264,0),0)</f>
        <v>2292639</v>
      </c>
      <c r="I264" s="95">
        <f t="shared" si="37"/>
        <v>3.2046486431187594E-4</v>
      </c>
      <c r="J264" s="394"/>
      <c r="K264" s="395"/>
      <c r="L264" s="165"/>
      <c r="M264" s="152"/>
      <c r="N264" s="152"/>
      <c r="O264" s="152"/>
      <c r="P264" s="152"/>
      <c r="Q264" s="152"/>
      <c r="R264" s="152"/>
    </row>
    <row r="265" spans="2:18" s="51" customFormat="1" ht="21" x14ac:dyDescent="0.35">
      <c r="B265" s="50"/>
      <c r="C265" s="48" t="s">
        <v>536</v>
      </c>
      <c r="D265" s="47" t="s">
        <v>537</v>
      </c>
      <c r="E265" s="49" t="s">
        <v>121</v>
      </c>
      <c r="F265" s="56">
        <f t="shared" si="51"/>
        <v>1</v>
      </c>
      <c r="G265" s="46">
        <v>12937</v>
      </c>
      <c r="H265" s="94">
        <f t="shared" si="52"/>
        <v>12937</v>
      </c>
      <c r="I265" s="95">
        <f t="shared" si="37"/>
        <v>1.808332646178809E-6</v>
      </c>
      <c r="J265" s="394"/>
      <c r="K265" s="395"/>
      <c r="L265" s="165"/>
      <c r="M265" s="152"/>
      <c r="N265" s="152"/>
      <c r="O265" s="152"/>
      <c r="P265" s="152"/>
      <c r="Q265" s="152"/>
      <c r="R265" s="152"/>
    </row>
    <row r="266" spans="2:18" s="51" customFormat="1" ht="21" x14ac:dyDescent="0.35">
      <c r="B266" s="50"/>
      <c r="C266" s="48" t="s">
        <v>538</v>
      </c>
      <c r="D266" s="47" t="s">
        <v>539</v>
      </c>
      <c r="E266" s="49" t="s">
        <v>121</v>
      </c>
      <c r="F266" s="56">
        <f t="shared" si="51"/>
        <v>1</v>
      </c>
      <c r="G266" s="46">
        <v>60875</v>
      </c>
      <c r="H266" s="94">
        <f t="shared" si="52"/>
        <v>60875</v>
      </c>
      <c r="I266" s="95">
        <f t="shared" si="37"/>
        <v>8.509101788369406E-6</v>
      </c>
      <c r="J266" s="394"/>
      <c r="K266" s="395"/>
      <c r="L266" s="165"/>
      <c r="M266" s="152"/>
      <c r="N266" s="152"/>
      <c r="O266" s="152"/>
      <c r="P266" s="152"/>
      <c r="Q266" s="152"/>
      <c r="R266" s="152"/>
    </row>
    <row r="267" spans="2:18" s="51" customFormat="1" ht="21" x14ac:dyDescent="0.35">
      <c r="B267" s="50"/>
      <c r="C267" s="48" t="s">
        <v>540</v>
      </c>
      <c r="D267" s="47" t="s">
        <v>541</v>
      </c>
      <c r="E267" s="49" t="s">
        <v>121</v>
      </c>
      <c r="F267" s="56">
        <f t="shared" si="51"/>
        <v>2</v>
      </c>
      <c r="G267" s="46">
        <v>74663</v>
      </c>
      <c r="H267" s="94">
        <f t="shared" si="52"/>
        <v>149326</v>
      </c>
      <c r="I267" s="95">
        <f t="shared" si="37"/>
        <v>2.0872774269405337E-5</v>
      </c>
      <c r="J267" s="394"/>
      <c r="K267" s="395"/>
      <c r="L267" s="165"/>
      <c r="M267" s="152"/>
      <c r="N267" s="152"/>
      <c r="O267" s="152"/>
      <c r="P267" s="152"/>
      <c r="Q267" s="152"/>
      <c r="R267" s="152"/>
    </row>
    <row r="268" spans="2:18" s="51" customFormat="1" ht="21" x14ac:dyDescent="0.35">
      <c r="B268" s="50"/>
      <c r="C268" s="48" t="s">
        <v>542</v>
      </c>
      <c r="D268" s="47" t="s">
        <v>543</v>
      </c>
      <c r="E268" s="49" t="s">
        <v>121</v>
      </c>
      <c r="F268" s="56">
        <f t="shared" si="51"/>
        <v>7</v>
      </c>
      <c r="G268" s="46">
        <v>154818</v>
      </c>
      <c r="H268" s="94">
        <f t="shared" si="52"/>
        <v>1083726</v>
      </c>
      <c r="I268" s="95">
        <f t="shared" ref="I268:I331" si="53">+H268/$H$594</f>
        <v>1.5148311859880778E-4</v>
      </c>
      <c r="J268" s="394"/>
      <c r="K268" s="395"/>
      <c r="L268" s="165"/>
      <c r="M268" s="152"/>
      <c r="N268" s="152"/>
      <c r="O268" s="152"/>
      <c r="P268" s="152"/>
      <c r="Q268" s="152"/>
      <c r="R268" s="152"/>
    </row>
    <row r="269" spans="2:18" s="51" customFormat="1" ht="21" x14ac:dyDescent="0.35">
      <c r="B269" s="50"/>
      <c r="C269" s="48" t="s">
        <v>544</v>
      </c>
      <c r="D269" s="47" t="s">
        <v>545</v>
      </c>
      <c r="E269" s="49" t="s">
        <v>121</v>
      </c>
      <c r="F269" s="56">
        <f t="shared" si="51"/>
        <v>8</v>
      </c>
      <c r="G269" s="46">
        <v>293868</v>
      </c>
      <c r="H269" s="94">
        <f t="shared" si="52"/>
        <v>2350944</v>
      </c>
      <c r="I269" s="95">
        <f t="shared" si="53"/>
        <v>3.2861473174137699E-4</v>
      </c>
      <c r="J269" s="394"/>
      <c r="K269" s="395"/>
      <c r="L269" s="165"/>
      <c r="M269" s="152"/>
      <c r="N269" s="152"/>
      <c r="O269" s="152"/>
      <c r="P269" s="152"/>
      <c r="Q269" s="152"/>
      <c r="R269" s="152"/>
    </row>
    <row r="270" spans="2:18" s="51" customFormat="1" x14ac:dyDescent="0.35">
      <c r="B270" s="52"/>
      <c r="C270" s="48" t="s">
        <v>546</v>
      </c>
      <c r="D270" s="47" t="s">
        <v>547</v>
      </c>
      <c r="E270" s="49" t="s">
        <v>38</v>
      </c>
      <c r="F270" s="56">
        <f t="shared" ref="F270" si="54">VLOOKUP(C270,CANTIDADES,10,0)</f>
        <v>13.78</v>
      </c>
      <c r="G270" s="46">
        <v>7801</v>
      </c>
      <c r="H270" s="94">
        <f t="shared" ref="H270" si="55">ROUND(ROUND(F270,2)*ROUND(G270,0),0)</f>
        <v>107498</v>
      </c>
      <c r="I270" s="95">
        <f t="shared" si="53"/>
        <v>1.5026060353940605E-5</v>
      </c>
      <c r="J270" s="394"/>
      <c r="K270" s="395"/>
      <c r="L270" s="165"/>
      <c r="M270" s="152"/>
      <c r="N270" s="152"/>
      <c r="O270" s="152"/>
      <c r="P270" s="152"/>
      <c r="Q270" s="152"/>
      <c r="R270" s="152"/>
    </row>
    <row r="271" spans="2:18" s="51" customFormat="1" ht="21" x14ac:dyDescent="0.35">
      <c r="B271" s="50"/>
      <c r="C271" s="48" t="s">
        <v>548</v>
      </c>
      <c r="D271" s="47" t="s">
        <v>549</v>
      </c>
      <c r="E271" s="49" t="s">
        <v>121</v>
      </c>
      <c r="F271" s="56">
        <f t="shared" si="51"/>
        <v>62</v>
      </c>
      <c r="G271" s="46">
        <v>24596.670932567693</v>
      </c>
      <c r="H271" s="94">
        <f t="shared" si="52"/>
        <v>1525014</v>
      </c>
      <c r="I271" s="95">
        <f t="shared" si="53"/>
        <v>2.1316631383471674E-4</v>
      </c>
      <c r="J271" s="394"/>
      <c r="K271" s="395"/>
      <c r="L271" s="165"/>
      <c r="M271" s="152"/>
      <c r="N271" s="152"/>
      <c r="O271" s="152"/>
      <c r="P271" s="152"/>
      <c r="Q271" s="152"/>
      <c r="R271" s="152"/>
    </row>
    <row r="272" spans="2:18" s="51" customFormat="1" ht="21" x14ac:dyDescent="0.35">
      <c r="B272" s="50"/>
      <c r="C272" s="48" t="s">
        <v>550</v>
      </c>
      <c r="D272" s="47" t="s">
        <v>551</v>
      </c>
      <c r="E272" s="49" t="s">
        <v>121</v>
      </c>
      <c r="F272" s="56">
        <f t="shared" si="51"/>
        <v>6</v>
      </c>
      <c r="G272" s="46">
        <v>37459.049932567694</v>
      </c>
      <c r="H272" s="94">
        <f t="shared" si="52"/>
        <v>224754</v>
      </c>
      <c r="I272" s="95">
        <f t="shared" si="53"/>
        <v>3.1416093032331457E-5</v>
      </c>
      <c r="J272" s="394"/>
      <c r="K272" s="395"/>
      <c r="L272" s="165"/>
      <c r="M272" s="152"/>
      <c r="N272" s="152"/>
      <c r="O272" s="152"/>
      <c r="P272" s="152"/>
      <c r="Q272" s="152"/>
      <c r="R272" s="152"/>
    </row>
    <row r="273" spans="1:101" s="51" customFormat="1" ht="21" x14ac:dyDescent="0.35">
      <c r="B273" s="50"/>
      <c r="C273" s="108" t="s">
        <v>552</v>
      </c>
      <c r="D273" s="41" t="s">
        <v>553</v>
      </c>
      <c r="E273" s="40"/>
      <c r="F273" s="131"/>
      <c r="G273" s="39"/>
      <c r="H273" s="96">
        <f>SUM(H274:H279)</f>
        <v>9610451</v>
      </c>
      <c r="I273" s="97">
        <f t="shared" si="53"/>
        <v>1.3433479390741116E-3</v>
      </c>
      <c r="J273" s="394"/>
      <c r="K273" s="395"/>
      <c r="L273" s="165"/>
      <c r="M273" s="152"/>
      <c r="N273" s="152"/>
      <c r="O273" s="152"/>
      <c r="P273" s="152"/>
      <c r="Q273" s="152"/>
      <c r="R273" s="152"/>
    </row>
    <row r="274" spans="1:101" s="51" customFormat="1" ht="21" x14ac:dyDescent="0.35">
      <c r="B274" s="50"/>
      <c r="C274" s="48" t="s">
        <v>554</v>
      </c>
      <c r="D274" s="47" t="s">
        <v>555</v>
      </c>
      <c r="E274" s="49" t="s">
        <v>38</v>
      </c>
      <c r="F274" s="56">
        <f t="shared" ref="F274:F279" si="56">VLOOKUP(C274,CANTIDADES,10,0)</f>
        <v>94.24</v>
      </c>
      <c r="G274" s="46">
        <v>23484.838509425776</v>
      </c>
      <c r="H274" s="94">
        <f t="shared" ref="H274:H279" si="57">ROUND(ROUND(F274,2)*ROUND(G274,0),0)</f>
        <v>2213226</v>
      </c>
      <c r="I274" s="95">
        <f t="shared" si="53"/>
        <v>3.0936452262284465E-4</v>
      </c>
      <c r="J274" s="394"/>
      <c r="K274" s="395"/>
      <c r="L274" s="165"/>
      <c r="M274" s="152"/>
      <c r="N274" s="152"/>
      <c r="O274" s="152"/>
      <c r="P274" s="152"/>
      <c r="Q274" s="152"/>
      <c r="R274" s="152"/>
    </row>
    <row r="275" spans="1:101" s="51" customFormat="1" ht="21" x14ac:dyDescent="0.35">
      <c r="B275" s="50"/>
      <c r="C275" s="48" t="s">
        <v>556</v>
      </c>
      <c r="D275" s="47" t="s">
        <v>557</v>
      </c>
      <c r="E275" s="49" t="s">
        <v>121</v>
      </c>
      <c r="F275" s="56">
        <f t="shared" si="56"/>
        <v>72</v>
      </c>
      <c r="G275" s="46">
        <v>20511.534992567696</v>
      </c>
      <c r="H275" s="94">
        <f t="shared" si="57"/>
        <v>1476864</v>
      </c>
      <c r="I275" s="95">
        <f t="shared" si="53"/>
        <v>2.0643591135241715E-4</v>
      </c>
      <c r="J275" s="394"/>
      <c r="K275" s="395"/>
      <c r="L275" s="165"/>
      <c r="M275" s="152"/>
      <c r="N275" s="152"/>
      <c r="O275" s="152"/>
      <c r="P275" s="152"/>
      <c r="Q275" s="152"/>
      <c r="R275" s="152"/>
    </row>
    <row r="276" spans="1:101" s="51" customFormat="1" ht="21" x14ac:dyDescent="0.35">
      <c r="B276" s="50"/>
      <c r="C276" s="48" t="s">
        <v>558</v>
      </c>
      <c r="D276" s="47" t="s">
        <v>559</v>
      </c>
      <c r="E276" s="49" t="s">
        <v>121</v>
      </c>
      <c r="F276" s="56">
        <f t="shared" si="56"/>
        <v>18</v>
      </c>
      <c r="G276" s="46">
        <v>27552.269966283849</v>
      </c>
      <c r="H276" s="94">
        <f t="shared" si="57"/>
        <v>495936</v>
      </c>
      <c r="I276" s="95">
        <f t="shared" si="53"/>
        <v>6.9321887548530096E-5</v>
      </c>
      <c r="J276" s="394"/>
      <c r="K276" s="395"/>
      <c r="L276" s="165"/>
      <c r="M276" s="152"/>
      <c r="N276" s="152"/>
      <c r="O276" s="152"/>
      <c r="P276" s="152"/>
      <c r="Q276" s="152"/>
      <c r="R276" s="152"/>
    </row>
    <row r="277" spans="1:101" s="51" customFormat="1" x14ac:dyDescent="0.35">
      <c r="B277" s="52"/>
      <c r="C277" s="48" t="s">
        <v>560</v>
      </c>
      <c r="D277" s="47" t="s">
        <v>561</v>
      </c>
      <c r="E277" s="49" t="s">
        <v>121</v>
      </c>
      <c r="F277" s="56">
        <f t="shared" si="56"/>
        <v>36</v>
      </c>
      <c r="G277" s="46">
        <v>11727.524966283847</v>
      </c>
      <c r="H277" s="94">
        <f t="shared" si="57"/>
        <v>422208</v>
      </c>
      <c r="I277" s="95">
        <f t="shared" si="53"/>
        <v>5.9016194626100533E-5</v>
      </c>
      <c r="J277" s="394"/>
      <c r="K277" s="395"/>
      <c r="L277" s="165"/>
      <c r="M277" s="152"/>
      <c r="N277" s="152"/>
      <c r="O277" s="152"/>
      <c r="P277" s="152"/>
      <c r="Q277" s="152"/>
      <c r="R277" s="152"/>
    </row>
    <row r="278" spans="1:101" s="51" customFormat="1" ht="21" x14ac:dyDescent="0.35">
      <c r="B278" s="50"/>
      <c r="C278" s="48" t="s">
        <v>562</v>
      </c>
      <c r="D278" s="47" t="s">
        <v>563</v>
      </c>
      <c r="E278" s="49" t="s">
        <v>38</v>
      </c>
      <c r="F278" s="56">
        <f t="shared" si="56"/>
        <v>47.5</v>
      </c>
      <c r="G278" s="46">
        <v>82715.412499999991</v>
      </c>
      <c r="H278" s="94">
        <f t="shared" si="57"/>
        <v>3928963</v>
      </c>
      <c r="I278" s="95">
        <f t="shared" si="53"/>
        <v>5.4919007950287029E-4</v>
      </c>
      <c r="J278" s="394"/>
      <c r="K278" s="395"/>
      <c r="L278" s="165"/>
      <c r="M278" s="152"/>
      <c r="N278" s="152"/>
      <c r="O278" s="152"/>
      <c r="P278" s="152"/>
      <c r="Q278" s="152"/>
      <c r="R278" s="152"/>
    </row>
    <row r="279" spans="1:101" s="51" customFormat="1" ht="21" x14ac:dyDescent="0.35">
      <c r="B279" s="50"/>
      <c r="C279" s="48" t="s">
        <v>564</v>
      </c>
      <c r="D279" s="47" t="s">
        <v>565</v>
      </c>
      <c r="E279" s="49" t="s">
        <v>38</v>
      </c>
      <c r="F279" s="56">
        <f t="shared" si="56"/>
        <v>14</v>
      </c>
      <c r="G279" s="46">
        <v>76660.862061527005</v>
      </c>
      <c r="H279" s="94">
        <f t="shared" si="57"/>
        <v>1073254</v>
      </c>
      <c r="I279" s="95">
        <f t="shared" si="53"/>
        <v>1.5001934342134896E-4</v>
      </c>
      <c r="J279" s="394"/>
      <c r="K279" s="395"/>
      <c r="L279" s="165"/>
      <c r="M279" s="152"/>
      <c r="N279" s="152"/>
      <c r="O279" s="152"/>
      <c r="P279" s="152"/>
      <c r="Q279" s="152"/>
      <c r="R279" s="152"/>
    </row>
    <row r="280" spans="1:101" s="51" customFormat="1" ht="21" x14ac:dyDescent="0.35">
      <c r="B280" s="50"/>
      <c r="C280" s="54" t="s">
        <v>566</v>
      </c>
      <c r="D280" s="44" t="s">
        <v>567</v>
      </c>
      <c r="E280" s="43"/>
      <c r="F280" s="132"/>
      <c r="G280" s="42"/>
      <c r="H280" s="92">
        <f>SUM(H281:H346)</f>
        <v>603093582</v>
      </c>
      <c r="I280" s="93">
        <f t="shared" si="53"/>
        <v>8.4300364306370612E-2</v>
      </c>
      <c r="J280" s="394"/>
      <c r="K280" s="395"/>
      <c r="L280" s="165"/>
      <c r="M280" s="152"/>
      <c r="N280" s="152"/>
      <c r="O280" s="152"/>
      <c r="P280" s="152"/>
      <c r="Q280" s="152"/>
      <c r="R280" s="152"/>
    </row>
    <row r="281" spans="1:101" s="150" customFormat="1" ht="21" x14ac:dyDescent="0.35">
      <c r="A281" s="51"/>
      <c r="B281" s="149"/>
      <c r="C281" s="48" t="s">
        <v>568</v>
      </c>
      <c r="D281" s="47" t="s">
        <v>569</v>
      </c>
      <c r="E281" s="49" t="s">
        <v>121</v>
      </c>
      <c r="F281" s="56">
        <f t="shared" ref="F281" si="58">VLOOKUP(C281,CANTIDADES,10,0)</f>
        <v>2</v>
      </c>
      <c r="G281" s="46">
        <v>139334</v>
      </c>
      <c r="H281" s="94">
        <f>ROUND(ROUND(F281,2)*ROUND(G281,0),0)</f>
        <v>278668</v>
      </c>
      <c r="I281" s="95">
        <f t="shared" si="53"/>
        <v>3.8952186893820545E-5</v>
      </c>
      <c r="J281" s="394"/>
      <c r="K281" s="395"/>
      <c r="L281" s="165"/>
      <c r="M281" s="152"/>
      <c r="N281" s="152"/>
      <c r="O281" s="152"/>
      <c r="P281" s="152"/>
      <c r="Q281" s="152"/>
      <c r="R281" s="152"/>
      <c r="S281" s="51"/>
      <c r="T281" s="51"/>
      <c r="U281" s="51"/>
      <c r="V281" s="51"/>
      <c r="W281" s="51"/>
      <c r="X281" s="51"/>
      <c r="Y281" s="51"/>
      <c r="Z281" s="51"/>
      <c r="AA281" s="51"/>
      <c r="AB281" s="51"/>
      <c r="AC281" s="51"/>
      <c r="AD281" s="51"/>
      <c r="AE281" s="51"/>
      <c r="AF281" s="51"/>
      <c r="AG281" s="51"/>
      <c r="AH281" s="51"/>
      <c r="AI281" s="51"/>
      <c r="AJ281" s="51"/>
      <c r="AK281" s="51"/>
      <c r="AL281" s="51"/>
      <c r="AM281" s="51"/>
      <c r="AN281" s="51"/>
      <c r="AO281" s="51"/>
      <c r="AP281" s="51"/>
      <c r="AQ281" s="51"/>
      <c r="AR281" s="51"/>
      <c r="AS281" s="51"/>
      <c r="AT281" s="51"/>
      <c r="AU281" s="51"/>
      <c r="AV281" s="51"/>
      <c r="AW281" s="51"/>
      <c r="AX281" s="51"/>
      <c r="AY281" s="51"/>
      <c r="AZ281" s="51"/>
      <c r="BA281" s="51"/>
      <c r="BB281" s="51"/>
      <c r="BC281" s="51"/>
      <c r="BD281" s="51"/>
      <c r="BE281" s="51"/>
      <c r="BF281" s="51"/>
      <c r="BG281" s="51"/>
      <c r="BH281" s="51"/>
      <c r="BI281" s="51"/>
      <c r="BJ281" s="51"/>
      <c r="BK281" s="51"/>
      <c r="BL281" s="51"/>
      <c r="BM281" s="51"/>
      <c r="BN281" s="51"/>
      <c r="BO281" s="51"/>
      <c r="BP281" s="51"/>
      <c r="BQ281" s="51"/>
      <c r="BR281" s="51"/>
      <c r="BS281" s="51"/>
      <c r="BT281" s="51"/>
      <c r="BU281" s="51"/>
      <c r="BV281" s="51"/>
      <c r="BW281" s="51"/>
      <c r="BX281" s="51"/>
      <c r="BY281" s="51"/>
      <c r="BZ281" s="51"/>
      <c r="CA281" s="51"/>
      <c r="CB281" s="51"/>
      <c r="CC281" s="51"/>
      <c r="CD281" s="51"/>
      <c r="CE281" s="51"/>
      <c r="CF281" s="51"/>
      <c r="CG281" s="51"/>
      <c r="CH281" s="51"/>
      <c r="CI281" s="51"/>
      <c r="CJ281" s="51"/>
      <c r="CK281" s="51"/>
      <c r="CL281" s="51"/>
      <c r="CM281" s="51"/>
      <c r="CN281" s="51"/>
      <c r="CO281" s="51"/>
      <c r="CP281" s="51"/>
      <c r="CQ281" s="51"/>
      <c r="CR281" s="51"/>
      <c r="CS281" s="51"/>
      <c r="CT281" s="51"/>
      <c r="CU281" s="51"/>
      <c r="CV281" s="51"/>
      <c r="CW281" s="51"/>
    </row>
    <row r="282" spans="1:101" s="51" customFormat="1" ht="21" x14ac:dyDescent="0.35">
      <c r="B282" s="48"/>
      <c r="C282" s="48" t="s">
        <v>570</v>
      </c>
      <c r="D282" s="47" t="s">
        <v>571</v>
      </c>
      <c r="E282" s="49" t="s">
        <v>572</v>
      </c>
      <c r="F282" s="134">
        <f t="shared" ref="F282:F323" si="59">VLOOKUP(C282,CANTIDADES,10,0)</f>
        <v>2</v>
      </c>
      <c r="G282" s="46">
        <v>30021220</v>
      </c>
      <c r="H282" s="123">
        <f>F282*G282</f>
        <v>60042440</v>
      </c>
      <c r="I282" s="124">
        <f t="shared" si="53"/>
        <v>8.3927266296848092E-3</v>
      </c>
      <c r="J282" s="411"/>
      <c r="K282" s="397"/>
      <c r="L282" s="165"/>
      <c r="M282" s="152"/>
      <c r="N282" s="152"/>
      <c r="O282" s="152"/>
      <c r="P282" s="152"/>
      <c r="Q282" s="152"/>
      <c r="R282" s="152"/>
    </row>
    <row r="283" spans="1:101" s="51" customFormat="1" ht="21" x14ac:dyDescent="0.35">
      <c r="B283" s="50"/>
      <c r="C283" s="48" t="s">
        <v>573</v>
      </c>
      <c r="D283" s="47" t="s">
        <v>574</v>
      </c>
      <c r="E283" s="49" t="s">
        <v>572</v>
      </c>
      <c r="F283" s="134" t="str">
        <f t="shared" si="59"/>
        <v>1</v>
      </c>
      <c r="G283" s="46">
        <v>11732050</v>
      </c>
      <c r="H283" s="123">
        <f>F283*G283</f>
        <v>11732050</v>
      </c>
      <c r="I283" s="124">
        <f t="shared" si="53"/>
        <v>1.6399048482339102E-3</v>
      </c>
      <c r="J283" s="412"/>
      <c r="K283" s="397"/>
      <c r="L283" s="165"/>
      <c r="M283" s="152"/>
      <c r="N283" s="152"/>
      <c r="O283" s="152"/>
      <c r="P283" s="152"/>
      <c r="Q283" s="152"/>
      <c r="R283" s="152"/>
    </row>
    <row r="284" spans="1:101" s="51" customFormat="1" ht="21" x14ac:dyDescent="0.35">
      <c r="B284" s="50"/>
      <c r="C284" s="48" t="s">
        <v>575</v>
      </c>
      <c r="D284" s="47" t="s">
        <v>576</v>
      </c>
      <c r="E284" s="49" t="s">
        <v>577</v>
      </c>
      <c r="F284" s="134">
        <f t="shared" si="59"/>
        <v>77.02</v>
      </c>
      <c r="G284" s="46">
        <v>30065</v>
      </c>
      <c r="H284" s="123">
        <f t="shared" ref="H284:H294" si="60">ROUND(ROUND(F284,2)*ROUND(G284,0),0)</f>
        <v>2315606</v>
      </c>
      <c r="I284" s="124">
        <f t="shared" si="53"/>
        <v>3.2367518941698442E-4</v>
      </c>
      <c r="J284" s="394"/>
      <c r="K284" s="395"/>
      <c r="L284" s="165"/>
      <c r="M284" s="152"/>
      <c r="N284" s="152"/>
      <c r="O284" s="152"/>
      <c r="P284" s="152"/>
      <c r="Q284" s="152"/>
      <c r="R284" s="152"/>
    </row>
    <row r="285" spans="1:101" s="51" customFormat="1" ht="21" x14ac:dyDescent="0.35">
      <c r="B285" s="50"/>
      <c r="C285" s="48" t="s">
        <v>578</v>
      </c>
      <c r="D285" s="47" t="s">
        <v>579</v>
      </c>
      <c r="E285" s="49" t="s">
        <v>577</v>
      </c>
      <c r="F285" s="134">
        <f t="shared" si="59"/>
        <v>97.32</v>
      </c>
      <c r="G285" s="46">
        <v>39832</v>
      </c>
      <c r="H285" s="123">
        <f t="shared" si="60"/>
        <v>3876450</v>
      </c>
      <c r="I285" s="124">
        <f t="shared" si="53"/>
        <v>5.4184981728993154E-4</v>
      </c>
      <c r="J285" s="394"/>
      <c r="K285" s="395"/>
      <c r="L285" s="165"/>
      <c r="M285" s="152"/>
      <c r="N285" s="152"/>
      <c r="O285" s="152"/>
      <c r="P285" s="152"/>
      <c r="Q285" s="152"/>
      <c r="R285" s="152"/>
    </row>
    <row r="286" spans="1:101" s="51" customFormat="1" ht="21" x14ac:dyDescent="0.35">
      <c r="B286" s="50"/>
      <c r="C286" s="48" t="s">
        <v>580</v>
      </c>
      <c r="D286" s="47" t="s">
        <v>581</v>
      </c>
      <c r="E286" s="49" t="s">
        <v>38</v>
      </c>
      <c r="F286" s="134">
        <f t="shared" si="59"/>
        <v>24.270000000000003</v>
      </c>
      <c r="G286" s="46">
        <v>58009</v>
      </c>
      <c r="H286" s="123">
        <f t="shared" si="60"/>
        <v>1407878</v>
      </c>
      <c r="I286" s="124">
        <f t="shared" si="53"/>
        <v>1.9679305474506681E-4</v>
      </c>
      <c r="J286" s="394"/>
      <c r="K286" s="395"/>
      <c r="L286" s="165"/>
      <c r="M286" s="175"/>
      <c r="N286" s="152"/>
      <c r="O286" s="152"/>
      <c r="P286" s="152"/>
      <c r="Q286" s="152"/>
      <c r="R286" s="152"/>
    </row>
    <row r="287" spans="1:101" s="51" customFormat="1" ht="21" x14ac:dyDescent="0.3">
      <c r="B287" s="50"/>
      <c r="C287" s="48" t="s">
        <v>582</v>
      </c>
      <c r="D287" s="47" t="s">
        <v>583</v>
      </c>
      <c r="E287" s="49" t="s">
        <v>38</v>
      </c>
      <c r="F287" s="134">
        <f t="shared" si="59"/>
        <v>147.62</v>
      </c>
      <c r="G287" s="46">
        <v>32827</v>
      </c>
      <c r="H287" s="123">
        <f t="shared" si="60"/>
        <v>4845922</v>
      </c>
      <c r="I287" s="124">
        <f t="shared" si="53"/>
        <v>6.7736252248868419E-4</v>
      </c>
      <c r="J287" s="413"/>
      <c r="K287" s="414"/>
      <c r="L287" s="165"/>
      <c r="M287" s="175"/>
      <c r="N287" s="152"/>
      <c r="O287" s="152"/>
      <c r="P287" s="152"/>
      <c r="Q287" s="152"/>
      <c r="R287" s="152"/>
    </row>
    <row r="288" spans="1:101" s="51" customFormat="1" ht="21" x14ac:dyDescent="0.3">
      <c r="B288" s="50"/>
      <c r="C288" s="48" t="s">
        <v>584</v>
      </c>
      <c r="D288" s="47" t="s">
        <v>585</v>
      </c>
      <c r="E288" s="49" t="s">
        <v>38</v>
      </c>
      <c r="F288" s="134">
        <f t="shared" si="59"/>
        <v>46.04</v>
      </c>
      <c r="G288" s="46">
        <v>39115.921508946696</v>
      </c>
      <c r="H288" s="123">
        <f t="shared" si="60"/>
        <v>1800901</v>
      </c>
      <c r="I288" s="124">
        <f t="shared" si="53"/>
        <v>2.5172977280946612E-4</v>
      </c>
      <c r="J288" s="413"/>
      <c r="K288" s="414"/>
      <c r="L288" s="165"/>
      <c r="M288" s="175"/>
      <c r="N288" s="152"/>
      <c r="O288" s="152"/>
      <c r="P288" s="152"/>
      <c r="Q288" s="152"/>
      <c r="R288" s="152"/>
    </row>
    <row r="289" spans="2:18" s="51" customFormat="1" ht="21" x14ac:dyDescent="0.35">
      <c r="B289" s="50"/>
      <c r="C289" s="48" t="s">
        <v>586</v>
      </c>
      <c r="D289" s="47" t="s">
        <v>587</v>
      </c>
      <c r="E289" s="49" t="s">
        <v>126</v>
      </c>
      <c r="F289" s="134">
        <f t="shared" si="59"/>
        <v>1076.1000000000001</v>
      </c>
      <c r="G289" s="46">
        <v>21564</v>
      </c>
      <c r="H289" s="123">
        <f t="shared" si="60"/>
        <v>23205020</v>
      </c>
      <c r="I289" s="124">
        <f t="shared" si="53"/>
        <v>3.2435955183761451E-3</v>
      </c>
      <c r="J289" s="398"/>
      <c r="K289" s="395"/>
      <c r="L289" s="165"/>
      <c r="M289" s="175"/>
      <c r="N289" s="152"/>
      <c r="O289" s="152"/>
      <c r="P289" s="152"/>
      <c r="Q289" s="152"/>
      <c r="R289" s="152"/>
    </row>
    <row r="290" spans="2:18" s="51" customFormat="1" ht="21" x14ac:dyDescent="0.35">
      <c r="B290" s="50"/>
      <c r="C290" s="48" t="s">
        <v>588</v>
      </c>
      <c r="D290" s="47" t="s">
        <v>589</v>
      </c>
      <c r="E290" s="49" t="s">
        <v>590</v>
      </c>
      <c r="F290" s="134">
        <f t="shared" si="59"/>
        <v>239.66000000000003</v>
      </c>
      <c r="G290" s="46">
        <v>99278</v>
      </c>
      <c r="H290" s="123">
        <f t="shared" si="60"/>
        <v>23792965</v>
      </c>
      <c r="I290" s="124">
        <f t="shared" si="53"/>
        <v>3.3257784153118797E-3</v>
      </c>
      <c r="J290" s="398"/>
      <c r="K290" s="395"/>
      <c r="L290" s="165"/>
      <c r="M290" s="152"/>
      <c r="N290" s="152"/>
      <c r="O290" s="152"/>
      <c r="P290" s="152"/>
      <c r="Q290" s="152"/>
      <c r="R290" s="152"/>
    </row>
    <row r="291" spans="2:18" s="51" customFormat="1" ht="21" x14ac:dyDescent="0.35">
      <c r="B291" s="50"/>
      <c r="C291" s="48" t="s">
        <v>591</v>
      </c>
      <c r="D291" s="47" t="s">
        <v>592</v>
      </c>
      <c r="E291" s="49" t="s">
        <v>33</v>
      </c>
      <c r="F291" s="134">
        <f t="shared" si="59"/>
        <v>380.26</v>
      </c>
      <c r="G291" s="46">
        <v>106898</v>
      </c>
      <c r="H291" s="123">
        <f t="shared" si="60"/>
        <v>40649033</v>
      </c>
      <c r="I291" s="124">
        <f t="shared" si="53"/>
        <v>5.6819180188219633E-3</v>
      </c>
      <c r="J291" s="394"/>
      <c r="K291" s="395"/>
      <c r="L291" s="165"/>
      <c r="M291" s="152"/>
      <c r="N291" s="152"/>
      <c r="O291" s="152"/>
      <c r="P291" s="152"/>
      <c r="Q291" s="152"/>
      <c r="R291" s="152"/>
    </row>
    <row r="292" spans="2:18" s="51" customFormat="1" ht="21" x14ac:dyDescent="0.35">
      <c r="B292" s="50"/>
      <c r="C292" s="48" t="s">
        <v>593</v>
      </c>
      <c r="D292" s="47" t="s">
        <v>594</v>
      </c>
      <c r="E292" s="49" t="s">
        <v>121</v>
      </c>
      <c r="F292" s="134">
        <f t="shared" si="59"/>
        <v>11</v>
      </c>
      <c r="G292" s="46">
        <v>267602</v>
      </c>
      <c r="H292" s="123">
        <f t="shared" si="60"/>
        <v>2943622</v>
      </c>
      <c r="I292" s="124">
        <f t="shared" si="53"/>
        <v>4.1145920697303537E-4</v>
      </c>
      <c r="J292" s="401"/>
      <c r="K292" s="395"/>
      <c r="L292" s="165"/>
      <c r="M292" s="152"/>
      <c r="N292" s="152"/>
      <c r="O292" s="152"/>
      <c r="P292" s="152"/>
      <c r="Q292" s="152"/>
      <c r="R292" s="152"/>
    </row>
    <row r="293" spans="2:18" s="51" customFormat="1" ht="21" x14ac:dyDescent="0.35">
      <c r="B293" s="50"/>
      <c r="C293" s="48" t="s">
        <v>595</v>
      </c>
      <c r="D293" s="47" t="s">
        <v>596</v>
      </c>
      <c r="E293" s="49" t="s">
        <v>572</v>
      </c>
      <c r="F293" s="134" t="str">
        <f t="shared" ref="F293" si="61">VLOOKUP(C293,CANTIDADES,10,0)</f>
        <v>1</v>
      </c>
      <c r="G293" s="46">
        <v>69012459</v>
      </c>
      <c r="H293" s="123">
        <f>F293*G293</f>
        <v>69012459</v>
      </c>
      <c r="I293" s="124">
        <f t="shared" si="53"/>
        <v>9.6465550438878077E-3</v>
      </c>
      <c r="J293" s="411"/>
      <c r="K293" s="397"/>
      <c r="L293" s="165"/>
      <c r="M293" s="152"/>
      <c r="N293" s="152"/>
      <c r="O293" s="152"/>
      <c r="P293" s="152"/>
      <c r="Q293" s="152"/>
      <c r="R293" s="152"/>
    </row>
    <row r="294" spans="2:18" s="51" customFormat="1" ht="21" x14ac:dyDescent="0.35">
      <c r="B294" s="50"/>
      <c r="C294" s="48" t="s">
        <v>597</v>
      </c>
      <c r="D294" s="47" t="s">
        <v>598</v>
      </c>
      <c r="E294" s="49" t="s">
        <v>121</v>
      </c>
      <c r="F294" s="134" t="str">
        <f t="shared" si="59"/>
        <v>4</v>
      </c>
      <c r="G294" s="46">
        <v>4371074</v>
      </c>
      <c r="H294" s="123">
        <f t="shared" si="60"/>
        <v>17484296</v>
      </c>
      <c r="I294" s="124">
        <f t="shared" si="53"/>
        <v>2.443953254406243E-3</v>
      </c>
      <c r="J294" s="411"/>
      <c r="K294" s="397"/>
      <c r="L294" s="165"/>
      <c r="M294" s="152"/>
      <c r="N294" s="152"/>
      <c r="O294" s="152"/>
      <c r="P294" s="152"/>
      <c r="Q294" s="152"/>
      <c r="R294" s="152"/>
    </row>
    <row r="295" spans="2:18" s="51" customFormat="1" x14ac:dyDescent="0.35">
      <c r="B295" s="52"/>
      <c r="C295" s="48" t="s">
        <v>599</v>
      </c>
      <c r="D295" s="47" t="s">
        <v>600</v>
      </c>
      <c r="E295" s="49" t="s">
        <v>121</v>
      </c>
      <c r="F295" s="134" t="str">
        <f t="shared" si="59"/>
        <v>2</v>
      </c>
      <c r="G295" s="46">
        <v>209390</v>
      </c>
      <c r="H295" s="123">
        <f>ROUND(ROUND(F295,2)*ROUND(G295,0),0)</f>
        <v>418780</v>
      </c>
      <c r="I295" s="124">
        <f t="shared" si="53"/>
        <v>5.8537029107734532E-5</v>
      </c>
      <c r="J295" s="394"/>
      <c r="K295" s="395"/>
      <c r="L295" s="165"/>
      <c r="M295" s="152"/>
      <c r="N295" s="152"/>
      <c r="O295" s="152"/>
      <c r="P295" s="152"/>
      <c r="Q295" s="152"/>
      <c r="R295" s="152"/>
    </row>
    <row r="296" spans="2:18" s="51" customFormat="1" ht="21" x14ac:dyDescent="0.35">
      <c r="B296" s="50"/>
      <c r="C296" s="48" t="s">
        <v>601</v>
      </c>
      <c r="D296" s="47" t="s">
        <v>602</v>
      </c>
      <c r="E296" s="49" t="s">
        <v>121</v>
      </c>
      <c r="F296" s="134" t="str">
        <f t="shared" si="59"/>
        <v>2</v>
      </c>
      <c r="G296" s="46">
        <v>202131</v>
      </c>
      <c r="H296" s="123">
        <f>ROUND(ROUND(F296,2)*ROUND(G296,0),0)</f>
        <v>404262</v>
      </c>
      <c r="I296" s="124">
        <f t="shared" si="53"/>
        <v>5.6507704429893926E-5</v>
      </c>
      <c r="J296" s="394"/>
      <c r="K296" s="395"/>
      <c r="L296" s="165"/>
      <c r="M296" s="152"/>
      <c r="N296" s="152"/>
      <c r="O296" s="152"/>
      <c r="P296" s="152"/>
      <c r="Q296" s="152"/>
      <c r="R296" s="152"/>
    </row>
    <row r="297" spans="2:18" s="51" customFormat="1" ht="21" x14ac:dyDescent="0.35">
      <c r="B297" s="50"/>
      <c r="C297" s="48" t="s">
        <v>603</v>
      </c>
      <c r="D297" s="47" t="s">
        <v>604</v>
      </c>
      <c r="E297" s="49" t="s">
        <v>121</v>
      </c>
      <c r="F297" s="134" t="str">
        <f t="shared" si="59"/>
        <v>12</v>
      </c>
      <c r="G297" s="46">
        <v>109873</v>
      </c>
      <c r="H297" s="123">
        <f>ROUND(ROUND(F297,2)*ROUND(G297,0),0)</f>
        <v>1318476</v>
      </c>
      <c r="I297" s="124">
        <f t="shared" si="53"/>
        <v>1.8429645157325898E-4</v>
      </c>
      <c r="J297" s="394"/>
      <c r="K297" s="395"/>
      <c r="L297" s="165"/>
      <c r="M297" s="152"/>
      <c r="N297" s="152"/>
      <c r="O297" s="152"/>
      <c r="P297" s="152"/>
      <c r="Q297" s="152"/>
      <c r="R297" s="152"/>
    </row>
    <row r="298" spans="2:18" s="51" customFormat="1" ht="21" x14ac:dyDescent="0.35">
      <c r="B298" s="50"/>
      <c r="C298" s="48" t="s">
        <v>605</v>
      </c>
      <c r="D298" s="47" t="s">
        <v>606</v>
      </c>
      <c r="E298" s="49" t="s">
        <v>121</v>
      </c>
      <c r="F298" s="134">
        <f t="shared" ref="F298" si="62">VLOOKUP(C298,CANTIDADES,10,0)</f>
        <v>2</v>
      </c>
      <c r="G298" s="46">
        <v>167523</v>
      </c>
      <c r="H298" s="123">
        <f>ROUND(ROUND(F298,2)*ROUND(G298,0),0)</f>
        <v>335046</v>
      </c>
      <c r="I298" s="124">
        <f t="shared" si="53"/>
        <v>4.6832698444123468E-5</v>
      </c>
      <c r="J298" s="394"/>
      <c r="K298" s="395"/>
      <c r="L298" s="165"/>
      <c r="M298" s="152"/>
      <c r="N298" s="152"/>
      <c r="O298" s="152"/>
      <c r="P298" s="152"/>
      <c r="Q298" s="152"/>
      <c r="R298" s="152"/>
    </row>
    <row r="299" spans="2:18" s="51" customFormat="1" ht="21" x14ac:dyDescent="0.35">
      <c r="B299" s="50"/>
      <c r="C299" s="48" t="s">
        <v>607</v>
      </c>
      <c r="D299" s="47" t="s">
        <v>608</v>
      </c>
      <c r="E299" s="49" t="s">
        <v>121</v>
      </c>
      <c r="F299" s="134" t="str">
        <f t="shared" ref="F299" si="63">VLOOKUP(C299,CANTIDADES,10,0)</f>
        <v>1</v>
      </c>
      <c r="G299" s="46">
        <v>2330244</v>
      </c>
      <c r="H299" s="123">
        <f>ROUND(ROUND(F299,2)*ROUND(G299,0),0)</f>
        <v>2330244</v>
      </c>
      <c r="I299" s="124">
        <f t="shared" si="53"/>
        <v>3.2572128768356594E-4</v>
      </c>
      <c r="J299" s="394"/>
      <c r="K299" s="395"/>
      <c r="L299" s="165"/>
      <c r="M299" s="152"/>
      <c r="N299" s="152"/>
      <c r="O299" s="152"/>
      <c r="P299" s="152"/>
      <c r="Q299" s="152"/>
      <c r="R299" s="152"/>
    </row>
    <row r="300" spans="2:18" s="51" customFormat="1" ht="21" x14ac:dyDescent="0.35">
      <c r="B300" s="50"/>
      <c r="C300" s="48" t="s">
        <v>609</v>
      </c>
      <c r="D300" s="47" t="s">
        <v>610</v>
      </c>
      <c r="E300" s="49" t="s">
        <v>121</v>
      </c>
      <c r="F300" s="134" t="str">
        <f t="shared" si="59"/>
        <v>3</v>
      </c>
      <c r="G300" s="46">
        <v>1345941</v>
      </c>
      <c r="H300" s="123">
        <f t="shared" ref="H300:H301" si="64">F300*G300</f>
        <v>4037823</v>
      </c>
      <c r="I300" s="124">
        <f t="shared" si="53"/>
        <v>5.644065200890204E-4</v>
      </c>
      <c r="J300" s="394"/>
      <c r="K300" s="397"/>
      <c r="L300" s="165"/>
      <c r="M300" s="152"/>
      <c r="N300" s="152"/>
      <c r="O300" s="152"/>
      <c r="P300" s="152"/>
      <c r="Q300" s="152"/>
      <c r="R300" s="152"/>
    </row>
    <row r="301" spans="2:18" s="51" customFormat="1" ht="21" x14ac:dyDescent="0.35">
      <c r="B301" s="50"/>
      <c r="C301" s="48" t="s">
        <v>611</v>
      </c>
      <c r="D301" s="47" t="s">
        <v>608</v>
      </c>
      <c r="E301" s="49" t="s">
        <v>121</v>
      </c>
      <c r="F301" s="134" t="str">
        <f t="shared" si="59"/>
        <v>2</v>
      </c>
      <c r="G301" s="46">
        <v>2328564</v>
      </c>
      <c r="H301" s="123">
        <f t="shared" si="64"/>
        <v>4657128</v>
      </c>
      <c r="I301" s="124">
        <f t="shared" si="53"/>
        <v>6.5097291488238577E-4</v>
      </c>
      <c r="J301" s="394"/>
      <c r="K301" s="397"/>
      <c r="L301" s="165"/>
      <c r="M301" s="152"/>
      <c r="N301" s="152"/>
      <c r="O301" s="152"/>
      <c r="P301" s="152"/>
      <c r="Q301" s="152"/>
      <c r="R301" s="152"/>
    </row>
    <row r="302" spans="2:18" s="51" customFormat="1" ht="21" x14ac:dyDescent="0.35">
      <c r="B302" s="50"/>
      <c r="C302" s="48" t="s">
        <v>612</v>
      </c>
      <c r="D302" s="47" t="s">
        <v>613</v>
      </c>
      <c r="E302" s="49" t="s">
        <v>121</v>
      </c>
      <c r="F302" s="134" t="str">
        <f t="shared" si="59"/>
        <v>1</v>
      </c>
      <c r="G302" s="46">
        <v>362366</v>
      </c>
      <c r="H302" s="123">
        <f t="shared" ref="H302:H330" si="65">ROUND(ROUND(F302,2)*ROUND(G302,0),0)</f>
        <v>362366</v>
      </c>
      <c r="I302" s="124">
        <f t="shared" si="53"/>
        <v>5.0651485480809335E-5</v>
      </c>
      <c r="J302" s="394"/>
      <c r="K302" s="395"/>
      <c r="L302" s="165"/>
      <c r="M302" s="152"/>
      <c r="N302" s="152"/>
      <c r="O302" s="152"/>
      <c r="P302" s="152"/>
      <c r="Q302" s="152"/>
      <c r="R302" s="152"/>
    </row>
    <row r="303" spans="2:18" s="51" customFormat="1" ht="21" x14ac:dyDescent="0.35">
      <c r="B303" s="38"/>
      <c r="C303" s="48" t="s">
        <v>614</v>
      </c>
      <c r="D303" s="47" t="s">
        <v>615</v>
      </c>
      <c r="E303" s="49" t="s">
        <v>38</v>
      </c>
      <c r="F303" s="56">
        <f t="shared" si="59"/>
        <v>2.73</v>
      </c>
      <c r="G303" s="46">
        <v>175071</v>
      </c>
      <c r="H303" s="94">
        <f t="shared" si="65"/>
        <v>477944</v>
      </c>
      <c r="I303" s="95">
        <f t="shared" si="53"/>
        <v>6.6806967476639462E-5</v>
      </c>
      <c r="J303" s="394"/>
      <c r="K303" s="395"/>
      <c r="L303" s="165"/>
      <c r="M303" s="152"/>
      <c r="N303" s="152"/>
      <c r="O303" s="152"/>
      <c r="P303" s="152"/>
      <c r="Q303" s="152"/>
      <c r="R303" s="152"/>
    </row>
    <row r="304" spans="2:18" s="51" customFormat="1" ht="21" x14ac:dyDescent="0.35">
      <c r="B304" s="38"/>
      <c r="C304" s="48" t="s">
        <v>616</v>
      </c>
      <c r="D304" s="47" t="s">
        <v>617</v>
      </c>
      <c r="E304" s="49" t="s">
        <v>121</v>
      </c>
      <c r="F304" s="56">
        <f t="shared" si="59"/>
        <v>8</v>
      </c>
      <c r="G304" s="46">
        <v>1406250</v>
      </c>
      <c r="H304" s="94">
        <f t="shared" si="65"/>
        <v>11250000</v>
      </c>
      <c r="I304" s="95">
        <f t="shared" si="53"/>
        <v>1.5725239444625185E-3</v>
      </c>
      <c r="J304" s="394"/>
      <c r="K304" s="395"/>
      <c r="L304" s="165"/>
      <c r="M304" s="152"/>
      <c r="N304" s="152"/>
      <c r="O304" s="152"/>
      <c r="P304" s="152"/>
      <c r="Q304" s="152"/>
      <c r="R304" s="152"/>
    </row>
    <row r="305" spans="2:18" s="51" customFormat="1" ht="21" x14ac:dyDescent="0.35">
      <c r="B305" s="38"/>
      <c r="C305" s="48" t="s">
        <v>618</v>
      </c>
      <c r="D305" s="47" t="s">
        <v>619</v>
      </c>
      <c r="E305" s="49" t="s">
        <v>121</v>
      </c>
      <c r="F305" s="56">
        <f t="shared" si="59"/>
        <v>220.46</v>
      </c>
      <c r="G305" s="46">
        <v>12685</v>
      </c>
      <c r="H305" s="94">
        <f t="shared" si="65"/>
        <v>2796535</v>
      </c>
      <c r="I305" s="95">
        <f t="shared" si="53"/>
        <v>3.9089939991355458E-4</v>
      </c>
      <c r="J305" s="394"/>
      <c r="K305" s="395"/>
      <c r="L305" s="165"/>
      <c r="M305" s="152"/>
      <c r="N305" s="152"/>
      <c r="O305" s="152"/>
      <c r="P305" s="152"/>
      <c r="Q305" s="152"/>
      <c r="R305" s="152"/>
    </row>
    <row r="306" spans="2:18" s="51" customFormat="1" x14ac:dyDescent="0.35">
      <c r="B306" s="55"/>
      <c r="C306" s="48" t="s">
        <v>620</v>
      </c>
      <c r="D306" s="47" t="s">
        <v>621</v>
      </c>
      <c r="E306" s="49" t="s">
        <v>38</v>
      </c>
      <c r="F306" s="56">
        <f t="shared" si="59"/>
        <v>52.4</v>
      </c>
      <c r="G306" s="46">
        <v>2103</v>
      </c>
      <c r="H306" s="94">
        <f>ROUND(ROUND(F306,2)*ROUND(G306,0),0)</f>
        <v>110197</v>
      </c>
      <c r="I306" s="95">
        <f t="shared" si="53"/>
        <v>1.5403326320705437E-5</v>
      </c>
      <c r="J306" s="394"/>
      <c r="K306" s="395"/>
      <c r="L306" s="165"/>
      <c r="M306" s="152"/>
      <c r="N306" s="152"/>
      <c r="O306" s="152"/>
      <c r="P306" s="152"/>
      <c r="Q306" s="152"/>
      <c r="R306" s="152"/>
    </row>
    <row r="307" spans="2:18" s="51" customFormat="1" ht="21" x14ac:dyDescent="0.35">
      <c r="B307" s="50"/>
      <c r="C307" s="48" t="s">
        <v>622</v>
      </c>
      <c r="D307" s="47" t="s">
        <v>623</v>
      </c>
      <c r="E307" s="49" t="s">
        <v>38</v>
      </c>
      <c r="F307" s="56">
        <f t="shared" si="59"/>
        <v>1180.5700000000002</v>
      </c>
      <c r="G307" s="46">
        <v>1995</v>
      </c>
      <c r="H307" s="94">
        <f t="shared" si="65"/>
        <v>2355237</v>
      </c>
      <c r="I307" s="95">
        <f t="shared" si="53"/>
        <v>3.292148068785839E-4</v>
      </c>
      <c r="J307" s="394"/>
      <c r="K307" s="395"/>
      <c r="L307" s="165"/>
      <c r="M307" s="152"/>
      <c r="N307" s="152"/>
      <c r="O307" s="152"/>
      <c r="P307" s="152"/>
      <c r="Q307" s="152"/>
      <c r="R307" s="152"/>
    </row>
    <row r="308" spans="2:18" s="51" customFormat="1" ht="21" x14ac:dyDescent="0.35">
      <c r="B308" s="50"/>
      <c r="C308" s="48" t="s">
        <v>624</v>
      </c>
      <c r="D308" s="47" t="s">
        <v>625</v>
      </c>
      <c r="E308" s="49" t="s">
        <v>38</v>
      </c>
      <c r="F308" s="56">
        <f t="shared" si="59"/>
        <v>506.04</v>
      </c>
      <c r="G308" s="46">
        <v>3962</v>
      </c>
      <c r="H308" s="94">
        <f t="shared" si="65"/>
        <v>2004930</v>
      </c>
      <c r="I308" s="95">
        <f t="shared" si="53"/>
        <v>2.8024892728633222E-4</v>
      </c>
      <c r="J308" s="394"/>
      <c r="K308" s="395"/>
      <c r="L308" s="165"/>
      <c r="M308" s="152"/>
      <c r="N308" s="152"/>
      <c r="O308" s="152"/>
      <c r="P308" s="152"/>
      <c r="Q308" s="152"/>
      <c r="R308" s="152"/>
    </row>
    <row r="309" spans="2:18" s="51" customFormat="1" ht="21" x14ac:dyDescent="0.35">
      <c r="B309" s="50"/>
      <c r="C309" s="48" t="s">
        <v>626</v>
      </c>
      <c r="D309" s="47" t="s">
        <v>627</v>
      </c>
      <c r="E309" s="49" t="s">
        <v>628</v>
      </c>
      <c r="F309" s="56" t="str">
        <f t="shared" ref="F309" si="66">VLOOKUP(C309,CANTIDADES,10,0)</f>
        <v>1</v>
      </c>
      <c r="G309" s="46">
        <v>1254008</v>
      </c>
      <c r="H309" s="94">
        <f t="shared" ref="H309" si="67">ROUND(ROUND(F309,2)*ROUND(G309,0),0)</f>
        <v>1254008</v>
      </c>
      <c r="I309" s="95">
        <f t="shared" si="53"/>
        <v>1.7528512058200479E-4</v>
      </c>
      <c r="J309" s="394"/>
      <c r="K309" s="395"/>
      <c r="L309" s="165"/>
      <c r="M309" s="152"/>
      <c r="N309" s="152"/>
      <c r="O309" s="152"/>
      <c r="P309" s="152"/>
      <c r="Q309" s="152"/>
      <c r="R309" s="152"/>
    </row>
    <row r="310" spans="2:18" s="51" customFormat="1" ht="21" x14ac:dyDescent="0.35">
      <c r="B310" s="50"/>
      <c r="C310" s="48" t="s">
        <v>629</v>
      </c>
      <c r="D310" s="47" t="s">
        <v>630</v>
      </c>
      <c r="E310" s="49" t="s">
        <v>590</v>
      </c>
      <c r="F310" s="56">
        <f t="shared" si="59"/>
        <v>81.649999999999991</v>
      </c>
      <c r="G310" s="46">
        <v>42269</v>
      </c>
      <c r="H310" s="94">
        <f t="shared" si="65"/>
        <v>3451264</v>
      </c>
      <c r="I310" s="95">
        <f t="shared" si="53"/>
        <v>4.8241735810324352E-4</v>
      </c>
      <c r="J310" s="394"/>
      <c r="K310" s="395"/>
      <c r="L310" s="165"/>
      <c r="M310" s="152"/>
      <c r="N310" s="152"/>
      <c r="O310" s="152"/>
      <c r="P310" s="152"/>
      <c r="Q310" s="152"/>
      <c r="R310" s="152"/>
    </row>
    <row r="311" spans="2:18" s="51" customFormat="1" ht="21" x14ac:dyDescent="0.35">
      <c r="B311" s="50"/>
      <c r="C311" s="48" t="s">
        <v>631</v>
      </c>
      <c r="D311" s="47" t="s">
        <v>632</v>
      </c>
      <c r="E311" s="49" t="s">
        <v>121</v>
      </c>
      <c r="F311" s="56">
        <f t="shared" si="59"/>
        <v>2</v>
      </c>
      <c r="G311" s="46">
        <v>11997518</v>
      </c>
      <c r="H311" s="94">
        <f t="shared" si="65"/>
        <v>23995036</v>
      </c>
      <c r="I311" s="95">
        <f t="shared" si="53"/>
        <v>3.3540238807324564E-3</v>
      </c>
      <c r="J311" s="394"/>
      <c r="K311" s="395"/>
      <c r="L311" s="165"/>
      <c r="M311" s="152"/>
      <c r="N311" s="152"/>
      <c r="O311" s="152"/>
      <c r="P311" s="152"/>
      <c r="Q311" s="152"/>
      <c r="R311" s="152"/>
    </row>
    <row r="312" spans="2:18" s="51" customFormat="1" ht="21" x14ac:dyDescent="0.35">
      <c r="B312" s="50"/>
      <c r="C312" s="48" t="s">
        <v>633</v>
      </c>
      <c r="D312" s="47" t="s">
        <v>621</v>
      </c>
      <c r="E312" s="49" t="s">
        <v>38</v>
      </c>
      <c r="F312" s="56">
        <f t="shared" si="59"/>
        <v>311.77999999999997</v>
      </c>
      <c r="G312" s="46">
        <v>1011</v>
      </c>
      <c r="H312" s="94">
        <f t="shared" si="65"/>
        <v>315210</v>
      </c>
      <c r="I312" s="95">
        <f t="shared" si="53"/>
        <v>4.4060024225247149E-5</v>
      </c>
      <c r="J312" s="394"/>
      <c r="K312" s="395"/>
      <c r="L312" s="165"/>
      <c r="M312" s="152"/>
      <c r="N312" s="152"/>
      <c r="O312" s="152"/>
      <c r="P312" s="152"/>
      <c r="Q312" s="152"/>
      <c r="R312" s="152"/>
    </row>
    <row r="313" spans="2:18" s="51" customFormat="1" ht="21" x14ac:dyDescent="0.35">
      <c r="B313" s="50"/>
      <c r="C313" s="48" t="s">
        <v>634</v>
      </c>
      <c r="D313" s="47" t="s">
        <v>635</v>
      </c>
      <c r="E313" s="49" t="s">
        <v>121</v>
      </c>
      <c r="F313" s="134" t="str">
        <f t="shared" ref="F313" si="68">VLOOKUP(C313,CANTIDADES,10,0)</f>
        <v>1</v>
      </c>
      <c r="G313" s="46">
        <v>14810850</v>
      </c>
      <c r="H313" s="123">
        <f>F313*G313</f>
        <v>14810850</v>
      </c>
      <c r="I313" s="124">
        <f t="shared" si="53"/>
        <v>2.070259223363795E-3</v>
      </c>
      <c r="J313" s="394"/>
      <c r="K313" s="397"/>
      <c r="L313" s="165"/>
      <c r="M313" s="152"/>
      <c r="N313" s="152"/>
      <c r="O313" s="152"/>
      <c r="P313" s="152"/>
      <c r="Q313" s="152"/>
      <c r="R313" s="152"/>
    </row>
    <row r="314" spans="2:18" s="51" customFormat="1" ht="21" x14ac:dyDescent="0.35">
      <c r="B314" s="50"/>
      <c r="C314" s="48" t="s">
        <v>636</v>
      </c>
      <c r="D314" s="47" t="s">
        <v>637</v>
      </c>
      <c r="E314" s="49" t="s">
        <v>121</v>
      </c>
      <c r="F314" s="134">
        <f t="shared" ref="F314" si="69">VLOOKUP(C314,CANTIDADES,10,0)</f>
        <v>2</v>
      </c>
      <c r="G314" s="46">
        <v>165662</v>
      </c>
      <c r="H314" s="123">
        <f>ROUND(ROUND(F314,2)*ROUND(G314,0),0)</f>
        <v>331324</v>
      </c>
      <c r="I314" s="124">
        <f t="shared" si="53"/>
        <v>4.6312437633342176E-5</v>
      </c>
      <c r="J314" s="394"/>
      <c r="K314" s="395"/>
      <c r="L314" s="165"/>
      <c r="M314" s="152"/>
      <c r="N314" s="152"/>
      <c r="O314" s="152"/>
      <c r="P314" s="152"/>
      <c r="Q314" s="152"/>
      <c r="R314" s="152"/>
    </row>
    <row r="315" spans="2:18" s="51" customFormat="1" ht="21" x14ac:dyDescent="0.35">
      <c r="B315" s="50"/>
      <c r="C315" s="48" t="s">
        <v>638</v>
      </c>
      <c r="D315" s="47" t="s">
        <v>639</v>
      </c>
      <c r="E315" s="49" t="s">
        <v>121</v>
      </c>
      <c r="F315" s="134" t="str">
        <f t="shared" ref="F315" si="70">VLOOKUP(C315,CANTIDADES,10,0)</f>
        <v>1</v>
      </c>
      <c r="G315" s="46">
        <v>269358</v>
      </c>
      <c r="H315" s="123">
        <f>ROUND(ROUND(F315,2)*ROUND(G315,0),0)</f>
        <v>269358</v>
      </c>
      <c r="I315" s="124">
        <f t="shared" si="53"/>
        <v>3.7650835967336452E-5</v>
      </c>
      <c r="J315" s="394"/>
      <c r="K315" s="395"/>
      <c r="L315" s="165"/>
      <c r="M315" s="152"/>
      <c r="N315" s="152"/>
      <c r="O315" s="152"/>
      <c r="P315" s="152"/>
      <c r="Q315" s="152"/>
      <c r="R315" s="152"/>
    </row>
    <row r="316" spans="2:18" s="51" customFormat="1" ht="21" x14ac:dyDescent="0.35">
      <c r="B316" s="50"/>
      <c r="C316" s="48" t="s">
        <v>640</v>
      </c>
      <c r="D316" s="47" t="s">
        <v>641</v>
      </c>
      <c r="E316" s="49" t="s">
        <v>121</v>
      </c>
      <c r="F316" s="134">
        <f t="shared" si="59"/>
        <v>11</v>
      </c>
      <c r="G316" s="46">
        <v>445058</v>
      </c>
      <c r="H316" s="123">
        <f t="shared" si="65"/>
        <v>4895638</v>
      </c>
      <c r="I316" s="124">
        <f t="shared" si="53"/>
        <v>6.8431182030405293E-4</v>
      </c>
      <c r="J316" s="394"/>
      <c r="K316" s="395"/>
      <c r="L316" s="165"/>
      <c r="M316" s="152"/>
      <c r="N316" s="152"/>
      <c r="O316" s="152"/>
      <c r="P316" s="152"/>
      <c r="Q316" s="152"/>
      <c r="R316" s="152"/>
    </row>
    <row r="317" spans="2:18" s="51" customFormat="1" ht="50.4" customHeight="1" x14ac:dyDescent="0.35">
      <c r="B317" s="50"/>
      <c r="C317" s="48" t="s">
        <v>642</v>
      </c>
      <c r="D317" s="47" t="s">
        <v>643</v>
      </c>
      <c r="E317" s="49" t="s">
        <v>121</v>
      </c>
      <c r="F317" s="134" t="str">
        <f t="shared" si="59"/>
        <v>1</v>
      </c>
      <c r="G317" s="46">
        <v>134422</v>
      </c>
      <c r="H317" s="123">
        <f>ROUND(ROUND(F317,2)*ROUND(G317,0),0)</f>
        <v>134422</v>
      </c>
      <c r="I317" s="124">
        <f t="shared" si="53"/>
        <v>1.8789494547781391E-5</v>
      </c>
      <c r="J317" s="394"/>
      <c r="K317" s="395"/>
      <c r="L317" s="165"/>
      <c r="M317" s="152"/>
      <c r="N317" s="152"/>
      <c r="O317" s="152"/>
      <c r="P317" s="152"/>
      <c r="Q317" s="152"/>
      <c r="R317" s="152"/>
    </row>
    <row r="318" spans="2:18" s="51" customFormat="1" ht="21" x14ac:dyDescent="0.35">
      <c r="B318" s="50"/>
      <c r="C318" s="48" t="s">
        <v>644</v>
      </c>
      <c r="D318" s="47" t="s">
        <v>645</v>
      </c>
      <c r="E318" s="49" t="s">
        <v>121</v>
      </c>
      <c r="F318" s="134" t="str">
        <f t="shared" ref="F318" si="71">VLOOKUP(C318,CANTIDADES,10,0)</f>
        <v>1</v>
      </c>
      <c r="G318" s="46">
        <v>889194</v>
      </c>
      <c r="H318" s="123">
        <f>ROUND(ROUND(F318,2)*ROUND(G318,0),0)</f>
        <v>889194</v>
      </c>
      <c r="I318" s="124">
        <f t="shared" si="53"/>
        <v>1.2429145389088043E-4</v>
      </c>
      <c r="J318" s="394"/>
      <c r="K318" s="395"/>
      <c r="L318" s="165"/>
      <c r="M318" s="152"/>
      <c r="N318" s="152"/>
      <c r="O318" s="152"/>
      <c r="P318" s="152"/>
      <c r="Q318" s="152"/>
      <c r="R318" s="152"/>
    </row>
    <row r="319" spans="2:18" s="51" customFormat="1" ht="21" x14ac:dyDescent="0.35">
      <c r="B319" s="50"/>
      <c r="C319" s="48" t="s">
        <v>646</v>
      </c>
      <c r="D319" s="47" t="s">
        <v>647</v>
      </c>
      <c r="E319" s="49" t="s">
        <v>121</v>
      </c>
      <c r="F319" s="134">
        <f t="shared" ref="F319" si="72">VLOOKUP(C319,CANTIDADES,10,0)</f>
        <v>2</v>
      </c>
      <c r="G319" s="46">
        <v>889194</v>
      </c>
      <c r="H319" s="123">
        <f>F319*G319</f>
        <v>1778388</v>
      </c>
      <c r="I319" s="124">
        <f t="shared" si="53"/>
        <v>2.4858290778176085E-4</v>
      </c>
      <c r="J319" s="394"/>
      <c r="K319" s="397"/>
      <c r="L319" s="165"/>
      <c r="M319" s="152"/>
      <c r="N319" s="152"/>
      <c r="O319" s="152"/>
      <c r="P319" s="152"/>
      <c r="Q319" s="152"/>
      <c r="R319" s="152"/>
    </row>
    <row r="320" spans="2:18" s="51" customFormat="1" ht="21" x14ac:dyDescent="0.35">
      <c r="B320" s="50"/>
      <c r="C320" s="48" t="s">
        <v>648</v>
      </c>
      <c r="D320" s="47" t="s">
        <v>649</v>
      </c>
      <c r="E320" s="49" t="s">
        <v>121</v>
      </c>
      <c r="F320" s="134">
        <f t="shared" si="59"/>
        <v>3</v>
      </c>
      <c r="G320" s="46">
        <v>3294091</v>
      </c>
      <c r="H320" s="123">
        <f t="shared" ref="H320:H322" si="73">ROUND(ROUND(F320,2)*ROUND(G320,0),0)</f>
        <v>9882273</v>
      </c>
      <c r="I320" s="124">
        <f t="shared" si="53"/>
        <v>1.3813431927302618E-3</v>
      </c>
      <c r="J320" s="394"/>
      <c r="K320" s="395"/>
      <c r="L320" s="165"/>
      <c r="M320" s="152"/>
      <c r="N320" s="152"/>
      <c r="O320" s="152"/>
      <c r="P320" s="152"/>
      <c r="Q320" s="152"/>
      <c r="R320" s="152"/>
    </row>
    <row r="321" spans="2:18" s="51" customFormat="1" ht="21" x14ac:dyDescent="0.35">
      <c r="B321" s="50"/>
      <c r="C321" s="48" t="s">
        <v>650</v>
      </c>
      <c r="D321" s="47" t="s">
        <v>651</v>
      </c>
      <c r="E321" s="49" t="s">
        <v>121</v>
      </c>
      <c r="F321" s="134" t="str">
        <f t="shared" ref="F321" si="74">VLOOKUP(C321,CANTIDADES,10,0)</f>
        <v>1</v>
      </c>
      <c r="G321" s="46">
        <v>3878130</v>
      </c>
      <c r="H321" s="123">
        <f>F321*G321</f>
        <v>3878130</v>
      </c>
      <c r="I321" s="124">
        <f t="shared" si="53"/>
        <v>5.4208464753230465E-4</v>
      </c>
      <c r="J321" s="394"/>
      <c r="K321" s="397"/>
      <c r="L321" s="165"/>
      <c r="M321" s="152"/>
      <c r="N321" s="152"/>
      <c r="O321" s="152"/>
      <c r="P321" s="152"/>
      <c r="Q321" s="152"/>
      <c r="R321" s="152"/>
    </row>
    <row r="322" spans="2:18" s="51" customFormat="1" ht="21" x14ac:dyDescent="0.35">
      <c r="B322" s="50"/>
      <c r="C322" s="48" t="s">
        <v>652</v>
      </c>
      <c r="D322" s="47" t="s">
        <v>613</v>
      </c>
      <c r="E322" s="49" t="s">
        <v>121</v>
      </c>
      <c r="F322" s="134" t="str">
        <f t="shared" si="59"/>
        <v>1</v>
      </c>
      <c r="G322" s="46">
        <v>118916</v>
      </c>
      <c r="H322" s="123">
        <f t="shared" si="73"/>
        <v>118916</v>
      </c>
      <c r="I322" s="124">
        <f t="shared" si="53"/>
        <v>1.6622067322640431E-5</v>
      </c>
      <c r="J322" s="394"/>
      <c r="K322" s="395"/>
      <c r="L322" s="165"/>
      <c r="M322" s="152"/>
      <c r="N322" s="152"/>
      <c r="O322" s="152"/>
      <c r="P322" s="152"/>
      <c r="Q322" s="152"/>
      <c r="R322" s="152"/>
    </row>
    <row r="323" spans="2:18" s="51" customFormat="1" ht="21" x14ac:dyDescent="0.35">
      <c r="B323" s="50"/>
      <c r="C323" s="48" t="s">
        <v>653</v>
      </c>
      <c r="D323" s="47" t="s">
        <v>654</v>
      </c>
      <c r="E323" s="49" t="s">
        <v>572</v>
      </c>
      <c r="F323" s="134" t="str">
        <f t="shared" si="59"/>
        <v>1</v>
      </c>
      <c r="G323" s="46">
        <v>48979933</v>
      </c>
      <c r="H323" s="123">
        <f t="shared" ref="H323:H324" si="75">F323*G323</f>
        <v>48979933</v>
      </c>
      <c r="I323" s="124">
        <f t="shared" si="53"/>
        <v>6.8464104391706563E-3</v>
      </c>
      <c r="J323" s="411"/>
      <c r="K323" s="397"/>
      <c r="L323" s="165"/>
      <c r="M323" s="152"/>
      <c r="N323" s="152"/>
      <c r="O323" s="152"/>
      <c r="P323" s="152"/>
      <c r="Q323" s="152"/>
      <c r="R323" s="152"/>
    </row>
    <row r="324" spans="2:18" s="51" customFormat="1" ht="21" x14ac:dyDescent="0.35">
      <c r="B324" s="50"/>
      <c r="C324" s="48" t="s">
        <v>655</v>
      </c>
      <c r="D324" s="47" t="s">
        <v>656</v>
      </c>
      <c r="E324" s="49" t="s">
        <v>572</v>
      </c>
      <c r="F324" s="134" t="str">
        <f t="shared" ref="F324:F344" si="76">VLOOKUP(C324,CANTIDADES,10,0)</f>
        <v>2</v>
      </c>
      <c r="G324" s="46">
        <v>11193382</v>
      </c>
      <c r="H324" s="123">
        <f t="shared" si="75"/>
        <v>22386764</v>
      </c>
      <c r="I324" s="124">
        <f t="shared" si="53"/>
        <v>3.1292197714694677E-3</v>
      </c>
      <c r="J324" s="411"/>
      <c r="K324" s="397"/>
      <c r="L324" s="165"/>
      <c r="M324" s="152"/>
      <c r="N324" s="152"/>
      <c r="O324" s="152"/>
      <c r="P324" s="152"/>
      <c r="Q324" s="152"/>
      <c r="R324" s="152"/>
    </row>
    <row r="325" spans="2:18" s="51" customFormat="1" ht="21" x14ac:dyDescent="0.35">
      <c r="B325" s="50"/>
      <c r="C325" s="48" t="s">
        <v>657</v>
      </c>
      <c r="D325" s="47" t="s">
        <v>658</v>
      </c>
      <c r="E325" s="49" t="s">
        <v>121</v>
      </c>
      <c r="F325" s="134" t="str">
        <f t="shared" si="76"/>
        <v>1</v>
      </c>
      <c r="G325" s="46">
        <v>4487353</v>
      </c>
      <c r="H325" s="123">
        <f t="shared" si="65"/>
        <v>4487353</v>
      </c>
      <c r="I325" s="124">
        <f t="shared" si="53"/>
        <v>6.272417813116192E-4</v>
      </c>
      <c r="J325" s="394"/>
      <c r="K325" s="395"/>
      <c r="L325" s="165"/>
      <c r="M325" s="152"/>
      <c r="N325" s="152"/>
      <c r="O325" s="152"/>
      <c r="P325" s="152"/>
      <c r="Q325" s="152"/>
      <c r="R325" s="152"/>
    </row>
    <row r="326" spans="2:18" s="51" customFormat="1" ht="21" x14ac:dyDescent="0.35">
      <c r="B326" s="50"/>
      <c r="C326" s="48" t="s">
        <v>659</v>
      </c>
      <c r="D326" s="47" t="s">
        <v>660</v>
      </c>
      <c r="E326" s="49" t="s">
        <v>121</v>
      </c>
      <c r="F326" s="134" t="str">
        <f t="shared" si="76"/>
        <v>1</v>
      </c>
      <c r="G326" s="46">
        <v>3746019</v>
      </c>
      <c r="H326" s="123">
        <f t="shared" si="65"/>
        <v>3746019</v>
      </c>
      <c r="I326" s="124">
        <f t="shared" si="53"/>
        <v>5.2361818434769238E-4</v>
      </c>
      <c r="J326" s="394"/>
      <c r="K326" s="395"/>
      <c r="L326" s="165"/>
      <c r="M326" s="152"/>
      <c r="N326" s="152"/>
      <c r="O326" s="152"/>
      <c r="P326" s="152"/>
      <c r="Q326" s="152"/>
      <c r="R326" s="152"/>
    </row>
    <row r="327" spans="2:18" s="51" customFormat="1" ht="21" x14ac:dyDescent="0.35">
      <c r="B327" s="50"/>
      <c r="C327" s="48" t="s">
        <v>661</v>
      </c>
      <c r="D327" s="47" t="s">
        <v>662</v>
      </c>
      <c r="E327" s="49" t="s">
        <v>121</v>
      </c>
      <c r="F327" s="134" t="str">
        <f t="shared" si="76"/>
        <v>1</v>
      </c>
      <c r="G327" s="46">
        <v>5812951</v>
      </c>
      <c r="H327" s="123">
        <f t="shared" si="65"/>
        <v>5812951</v>
      </c>
      <c r="I327" s="124">
        <f t="shared" si="53"/>
        <v>8.1253374537665259E-4</v>
      </c>
      <c r="J327" s="394"/>
      <c r="K327" s="395"/>
      <c r="L327" s="165"/>
      <c r="M327" s="152"/>
      <c r="N327" s="152"/>
      <c r="O327" s="152"/>
      <c r="P327" s="152"/>
      <c r="Q327" s="152"/>
      <c r="R327" s="152"/>
    </row>
    <row r="328" spans="2:18" s="51" customFormat="1" ht="21" x14ac:dyDescent="0.35">
      <c r="B328" s="50"/>
      <c r="C328" s="48" t="s">
        <v>663</v>
      </c>
      <c r="D328" s="47" t="s">
        <v>664</v>
      </c>
      <c r="E328" s="49" t="s">
        <v>121</v>
      </c>
      <c r="F328" s="134" t="str">
        <f t="shared" si="76"/>
        <v>26</v>
      </c>
      <c r="G328" s="46">
        <v>204373</v>
      </c>
      <c r="H328" s="123">
        <f t="shared" si="65"/>
        <v>5313698</v>
      </c>
      <c r="I328" s="124">
        <f t="shared" si="53"/>
        <v>7.4274820787934188E-4</v>
      </c>
      <c r="J328" s="394"/>
      <c r="K328" s="395"/>
      <c r="L328" s="165"/>
      <c r="M328" s="152"/>
      <c r="N328" s="152"/>
      <c r="O328" s="152"/>
      <c r="P328" s="152"/>
      <c r="Q328" s="152"/>
      <c r="R328" s="152"/>
    </row>
    <row r="329" spans="2:18" s="51" customFormat="1" x14ac:dyDescent="0.35">
      <c r="B329" s="52"/>
      <c r="C329" s="48" t="s">
        <v>665</v>
      </c>
      <c r="D329" s="47" t="s">
        <v>666</v>
      </c>
      <c r="E329" s="49" t="s">
        <v>121</v>
      </c>
      <c r="F329" s="134">
        <f t="shared" ref="F329" si="77">VLOOKUP(C329,CANTIDADES,10,0)</f>
        <v>1</v>
      </c>
      <c r="G329" s="46">
        <v>11773465</v>
      </c>
      <c r="H329" s="123">
        <f t="shared" ref="H329" si="78">ROUND(ROUND(F329,2)*ROUND(G329,0),0)</f>
        <v>11773465</v>
      </c>
      <c r="I329" s="124">
        <f t="shared" si="53"/>
        <v>1.645693833048125E-3</v>
      </c>
      <c r="J329" s="411"/>
      <c r="K329" s="395"/>
      <c r="L329" s="165"/>
      <c r="M329" s="152"/>
      <c r="N329" s="152"/>
      <c r="O329" s="152"/>
      <c r="P329" s="152"/>
      <c r="Q329" s="152"/>
      <c r="R329" s="152"/>
    </row>
    <row r="330" spans="2:18" s="51" customFormat="1" x14ac:dyDescent="0.35">
      <c r="B330" s="52"/>
      <c r="C330" s="48" t="s">
        <v>667</v>
      </c>
      <c r="D330" s="47" t="s">
        <v>668</v>
      </c>
      <c r="E330" s="49" t="s">
        <v>121</v>
      </c>
      <c r="F330" s="134" t="str">
        <f t="shared" si="76"/>
        <v>3</v>
      </c>
      <c r="G330" s="46">
        <v>212215</v>
      </c>
      <c r="H330" s="123">
        <f t="shared" si="65"/>
        <v>636645</v>
      </c>
      <c r="I330" s="124">
        <f t="shared" si="53"/>
        <v>8.8990178366430228E-5</v>
      </c>
      <c r="J330" s="394"/>
      <c r="K330" s="395"/>
      <c r="L330" s="165"/>
      <c r="M330" s="152"/>
      <c r="N330" s="152"/>
      <c r="O330" s="152"/>
      <c r="P330" s="152"/>
      <c r="Q330" s="152"/>
      <c r="R330" s="152"/>
    </row>
    <row r="331" spans="2:18" s="51" customFormat="1" ht="21" x14ac:dyDescent="0.35">
      <c r="B331" s="50"/>
      <c r="C331" s="48" t="s">
        <v>669</v>
      </c>
      <c r="D331" s="47" t="s">
        <v>670</v>
      </c>
      <c r="E331" s="49" t="s">
        <v>121</v>
      </c>
      <c r="F331" s="134">
        <f t="shared" ref="F331" si="79">VLOOKUP(C331,CANTIDADES,10,0)</f>
        <v>1</v>
      </c>
      <c r="G331" s="46">
        <v>4004989</v>
      </c>
      <c r="H331" s="123">
        <f t="shared" ref="H331:H333" si="80">ROUND(ROUND(F331,2)*ROUND(G331,0),0)</f>
        <v>4004989</v>
      </c>
      <c r="I331" s="124">
        <f t="shared" si="53"/>
        <v>5.5981698664968869E-4</v>
      </c>
      <c r="J331" s="401"/>
      <c r="K331" s="395"/>
      <c r="L331" s="165"/>
      <c r="M331" s="152"/>
      <c r="N331" s="152"/>
      <c r="O331" s="152"/>
      <c r="P331" s="152"/>
      <c r="Q331" s="152"/>
      <c r="R331" s="152"/>
    </row>
    <row r="332" spans="2:18" s="51" customFormat="1" ht="21" x14ac:dyDescent="0.35">
      <c r="B332" s="50"/>
      <c r="C332" s="48" t="s">
        <v>671</v>
      </c>
      <c r="D332" s="47" t="s">
        <v>672</v>
      </c>
      <c r="E332" s="49" t="s">
        <v>121</v>
      </c>
      <c r="F332" s="134" t="str">
        <f t="shared" si="76"/>
        <v>2</v>
      </c>
      <c r="G332" s="46">
        <v>4194904</v>
      </c>
      <c r="H332" s="123">
        <f t="shared" si="80"/>
        <v>8389808</v>
      </c>
      <c r="I332" s="124">
        <f t="shared" ref="I332:I346" si="81">+H332/$H$594</f>
        <v>1.1727265750616173E-3</v>
      </c>
      <c r="J332" s="411"/>
      <c r="K332" s="397"/>
      <c r="L332" s="165"/>
      <c r="M332" s="152"/>
      <c r="N332" s="152"/>
      <c r="O332" s="152"/>
      <c r="P332" s="152"/>
      <c r="Q332" s="152"/>
      <c r="R332" s="152"/>
    </row>
    <row r="333" spans="2:18" s="51" customFormat="1" ht="21" x14ac:dyDescent="0.35">
      <c r="B333" s="50"/>
      <c r="C333" s="48" t="s">
        <v>673</v>
      </c>
      <c r="D333" s="47" t="s">
        <v>674</v>
      </c>
      <c r="E333" s="49" t="s">
        <v>121</v>
      </c>
      <c r="F333" s="134" t="str">
        <f t="shared" ref="F333" si="82">VLOOKUP(C333,CANTIDADES,10,0)</f>
        <v>1</v>
      </c>
      <c r="G333" s="46">
        <v>1872131</v>
      </c>
      <c r="H333" s="123">
        <f t="shared" si="80"/>
        <v>1872131</v>
      </c>
      <c r="I333" s="124">
        <f t="shared" si="81"/>
        <v>2.6168629552627193E-4</v>
      </c>
      <c r="J333" s="394"/>
      <c r="K333" s="395"/>
      <c r="L333" s="165"/>
      <c r="M333" s="152"/>
      <c r="N333" s="152"/>
      <c r="O333" s="152"/>
      <c r="P333" s="152"/>
      <c r="Q333" s="152"/>
      <c r="R333" s="152"/>
    </row>
    <row r="334" spans="2:18" s="51" customFormat="1" ht="21" x14ac:dyDescent="0.35">
      <c r="B334" s="50"/>
      <c r="C334" s="48" t="s">
        <v>675</v>
      </c>
      <c r="D334" s="47" t="s">
        <v>676</v>
      </c>
      <c r="E334" s="49" t="s">
        <v>121</v>
      </c>
      <c r="F334" s="134" t="str">
        <f t="shared" ref="F334" si="83">VLOOKUP(C334,CANTIDADES,10,0)</f>
        <v>1</v>
      </c>
      <c r="G334" s="46">
        <v>1693631</v>
      </c>
      <c r="H334" s="123">
        <f>ROUND(ROUND(F334,2)*ROUND(G334,0),0)</f>
        <v>1693631</v>
      </c>
      <c r="I334" s="124">
        <f t="shared" si="81"/>
        <v>2.367355822741333E-4</v>
      </c>
      <c r="J334" s="394"/>
      <c r="K334" s="395"/>
      <c r="L334" s="165"/>
      <c r="M334" s="152"/>
      <c r="N334" s="152"/>
      <c r="O334" s="152"/>
      <c r="P334" s="152"/>
      <c r="Q334" s="152"/>
      <c r="R334" s="152"/>
    </row>
    <row r="335" spans="2:18" s="51" customFormat="1" ht="40" x14ac:dyDescent="0.35">
      <c r="B335" s="50"/>
      <c r="C335" s="48" t="s">
        <v>677</v>
      </c>
      <c r="D335" s="47" t="s">
        <v>678</v>
      </c>
      <c r="E335" s="49" t="s">
        <v>121</v>
      </c>
      <c r="F335" s="134" t="str">
        <f t="shared" si="76"/>
        <v>2</v>
      </c>
      <c r="G335" s="46">
        <v>5159608</v>
      </c>
      <c r="H335" s="123">
        <f t="shared" ref="H335:H344" si="84">ROUND(ROUND(F335,2)*ROUND(G335,0),0)</f>
        <v>10319216</v>
      </c>
      <c r="I335" s="124">
        <f t="shared" si="81"/>
        <v>1.442419044273843E-3</v>
      </c>
      <c r="J335" s="394"/>
      <c r="K335" s="395"/>
      <c r="L335" s="165"/>
      <c r="M335" s="152"/>
      <c r="N335" s="152"/>
      <c r="O335" s="152"/>
      <c r="P335" s="152"/>
      <c r="Q335" s="152"/>
      <c r="R335" s="152"/>
    </row>
    <row r="336" spans="2:18" s="51" customFormat="1" ht="40" x14ac:dyDescent="0.35">
      <c r="B336" s="50"/>
      <c r="C336" s="48" t="s">
        <v>679</v>
      </c>
      <c r="D336" s="47" t="s">
        <v>680</v>
      </c>
      <c r="E336" s="49" t="s">
        <v>121</v>
      </c>
      <c r="F336" s="134" t="str">
        <f t="shared" si="76"/>
        <v>1</v>
      </c>
      <c r="G336" s="46">
        <v>1302342</v>
      </c>
      <c r="H336" s="123">
        <f t="shared" si="84"/>
        <v>1302342</v>
      </c>
      <c r="I336" s="124">
        <f t="shared" si="81"/>
        <v>1.8204124256704048E-4</v>
      </c>
      <c r="J336" s="394"/>
      <c r="K336" s="395"/>
      <c r="L336" s="165"/>
      <c r="M336" s="152"/>
      <c r="N336" s="152"/>
      <c r="O336" s="152"/>
      <c r="P336" s="152"/>
      <c r="Q336" s="152"/>
      <c r="R336" s="152"/>
    </row>
    <row r="337" spans="2:18" s="51" customFormat="1" ht="21" x14ac:dyDescent="0.35">
      <c r="B337" s="50"/>
      <c r="C337" s="48" t="s">
        <v>681</v>
      </c>
      <c r="D337" s="47" t="s">
        <v>682</v>
      </c>
      <c r="E337" s="49" t="s">
        <v>121</v>
      </c>
      <c r="F337" s="134">
        <f t="shared" si="76"/>
        <v>9</v>
      </c>
      <c r="G337" s="46">
        <v>83778</v>
      </c>
      <c r="H337" s="123">
        <f t="shared" si="84"/>
        <v>754002</v>
      </c>
      <c r="I337" s="124">
        <f t="shared" si="81"/>
        <v>1.053943288153447E-4</v>
      </c>
      <c r="J337" s="394"/>
      <c r="K337" s="395"/>
      <c r="L337" s="165"/>
      <c r="M337" s="151"/>
      <c r="N337" s="152"/>
      <c r="O337" s="152"/>
      <c r="P337" s="152"/>
      <c r="Q337" s="152"/>
      <c r="R337" s="152"/>
    </row>
    <row r="338" spans="2:18" s="51" customFormat="1" ht="21" x14ac:dyDescent="0.35">
      <c r="B338" s="50"/>
      <c r="C338" s="48" t="s">
        <v>683</v>
      </c>
      <c r="D338" s="47" t="s">
        <v>684</v>
      </c>
      <c r="E338" s="49" t="s">
        <v>121</v>
      </c>
      <c r="F338" s="134" t="str">
        <f t="shared" si="76"/>
        <v>4</v>
      </c>
      <c r="G338" s="46">
        <v>15128054</v>
      </c>
      <c r="H338" s="123">
        <f t="shared" si="84"/>
        <v>60512216</v>
      </c>
      <c r="I338" s="124">
        <f t="shared" si="81"/>
        <v>8.4583918748878158E-3</v>
      </c>
      <c r="J338" s="411"/>
      <c r="K338" s="397"/>
      <c r="L338" s="165"/>
      <c r="M338" s="151"/>
      <c r="N338" s="152"/>
      <c r="O338" s="152"/>
      <c r="P338" s="152"/>
      <c r="Q338" s="152"/>
      <c r="R338" s="152"/>
    </row>
    <row r="339" spans="2:18" s="51" customFormat="1" ht="21" x14ac:dyDescent="0.35">
      <c r="B339" s="50"/>
      <c r="C339" s="48" t="s">
        <v>685</v>
      </c>
      <c r="D339" s="47" t="s">
        <v>686</v>
      </c>
      <c r="E339" s="49" t="s">
        <v>121</v>
      </c>
      <c r="F339" s="134" t="str">
        <f t="shared" si="76"/>
        <v>1</v>
      </c>
      <c r="G339" s="46">
        <v>7015495</v>
      </c>
      <c r="H339" s="123">
        <f t="shared" si="84"/>
        <v>7015495</v>
      </c>
      <c r="I339" s="124">
        <f t="shared" si="81"/>
        <v>9.806252328672957E-4</v>
      </c>
      <c r="J339" s="411"/>
      <c r="K339" s="397"/>
      <c r="L339" s="165"/>
      <c r="M339" s="151"/>
      <c r="N339" s="152"/>
      <c r="O339" s="152"/>
      <c r="P339" s="152"/>
      <c r="Q339" s="152"/>
      <c r="R339" s="152"/>
    </row>
    <row r="340" spans="2:18" s="51" customFormat="1" ht="21" x14ac:dyDescent="0.35">
      <c r="B340" s="50"/>
      <c r="C340" s="48" t="s">
        <v>687</v>
      </c>
      <c r="D340" s="47" t="s">
        <v>688</v>
      </c>
      <c r="E340" s="49" t="s">
        <v>121</v>
      </c>
      <c r="F340" s="134" t="str">
        <f t="shared" si="76"/>
        <v>1</v>
      </c>
      <c r="G340" s="46">
        <v>10906085</v>
      </c>
      <c r="H340" s="123">
        <f t="shared" si="84"/>
        <v>10906085</v>
      </c>
      <c r="I340" s="124">
        <f t="shared" si="81"/>
        <v>1.524451538030534E-3</v>
      </c>
      <c r="J340" s="411"/>
      <c r="K340" s="397"/>
      <c r="L340" s="165"/>
      <c r="M340" s="152"/>
      <c r="N340" s="152"/>
      <c r="O340" s="152"/>
      <c r="P340" s="152"/>
      <c r="Q340" s="152"/>
      <c r="R340" s="152"/>
    </row>
    <row r="341" spans="2:18" s="51" customFormat="1" x14ac:dyDescent="0.35">
      <c r="B341" s="52"/>
      <c r="C341" s="48" t="s">
        <v>689</v>
      </c>
      <c r="D341" s="47" t="s">
        <v>690</v>
      </c>
      <c r="E341" s="49" t="s">
        <v>572</v>
      </c>
      <c r="F341" s="134" t="str">
        <f t="shared" si="76"/>
        <v>1</v>
      </c>
      <c r="G341" s="46">
        <v>11228206</v>
      </c>
      <c r="H341" s="123">
        <f t="shared" ref="H341:H342" si="85">F341*G341</f>
        <v>11228206</v>
      </c>
      <c r="I341" s="124">
        <f t="shared" si="81"/>
        <v>1.5694775811873527E-3</v>
      </c>
      <c r="J341" s="411"/>
      <c r="K341" s="397"/>
      <c r="L341" s="165"/>
      <c r="M341" s="152"/>
      <c r="N341" s="152"/>
      <c r="O341" s="152"/>
      <c r="P341" s="152"/>
      <c r="Q341" s="152"/>
      <c r="R341" s="152"/>
    </row>
    <row r="342" spans="2:18" s="51" customFormat="1" ht="21" x14ac:dyDescent="0.35">
      <c r="B342" s="50"/>
      <c r="C342" s="48" t="s">
        <v>691</v>
      </c>
      <c r="D342" s="47" t="s">
        <v>692</v>
      </c>
      <c r="E342" s="49" t="s">
        <v>572</v>
      </c>
      <c r="F342" s="134">
        <f t="shared" si="76"/>
        <v>1</v>
      </c>
      <c r="G342" s="46">
        <v>11648393</v>
      </c>
      <c r="H342" s="123">
        <f t="shared" si="85"/>
        <v>11648393</v>
      </c>
      <c r="I342" s="124">
        <f t="shared" si="81"/>
        <v>1.6282112806230745E-3</v>
      </c>
      <c r="J342" s="411"/>
      <c r="K342" s="397"/>
      <c r="L342" s="165"/>
      <c r="M342" s="152"/>
      <c r="N342" s="152"/>
      <c r="O342" s="152"/>
      <c r="P342" s="152"/>
      <c r="Q342" s="152"/>
      <c r="R342" s="152"/>
    </row>
    <row r="343" spans="2:18" s="51" customFormat="1" x14ac:dyDescent="0.35">
      <c r="B343" s="55"/>
      <c r="C343" s="48" t="s">
        <v>693</v>
      </c>
      <c r="D343" s="47" t="s">
        <v>694</v>
      </c>
      <c r="E343" s="49" t="s">
        <v>121</v>
      </c>
      <c r="F343" s="134" t="str">
        <f t="shared" si="76"/>
        <v>1</v>
      </c>
      <c r="G343" s="46">
        <v>101713</v>
      </c>
      <c r="H343" s="123">
        <f t="shared" si="84"/>
        <v>101713</v>
      </c>
      <c r="I343" s="124">
        <f t="shared" si="81"/>
        <v>1.4217433596721436E-5</v>
      </c>
      <c r="J343" s="394"/>
      <c r="K343" s="395"/>
      <c r="L343" s="165"/>
      <c r="M343" s="152"/>
      <c r="N343" s="152"/>
      <c r="O343" s="152"/>
      <c r="P343" s="152"/>
      <c r="Q343" s="152"/>
      <c r="R343" s="152"/>
    </row>
    <row r="344" spans="2:18" s="51" customFormat="1" ht="21" x14ac:dyDescent="0.35">
      <c r="C344" s="48" t="s">
        <v>695</v>
      </c>
      <c r="D344" s="47" t="s">
        <v>696</v>
      </c>
      <c r="E344" s="49" t="s">
        <v>38</v>
      </c>
      <c r="F344" s="56">
        <f t="shared" si="76"/>
        <v>37.71</v>
      </c>
      <c r="G344" s="46">
        <v>120579</v>
      </c>
      <c r="H344" s="94">
        <f t="shared" si="84"/>
        <v>4547034</v>
      </c>
      <c r="I344" s="95">
        <f t="shared" si="81"/>
        <v>6.3558398589201636E-4</v>
      </c>
      <c r="J344" s="394"/>
      <c r="K344" s="395"/>
      <c r="L344" s="165"/>
      <c r="M344" s="152"/>
      <c r="N344" s="152"/>
      <c r="O344" s="152"/>
      <c r="P344" s="152"/>
      <c r="Q344" s="152"/>
      <c r="R344" s="152"/>
    </row>
    <row r="345" spans="2:18" s="51" customFormat="1" ht="21" x14ac:dyDescent="0.35">
      <c r="B345" s="38"/>
      <c r="C345" s="48" t="s">
        <v>697</v>
      </c>
      <c r="D345" s="47" t="s">
        <v>698</v>
      </c>
      <c r="E345" s="49" t="s">
        <v>121</v>
      </c>
      <c r="F345" s="56" t="str">
        <f t="shared" ref="F345" si="86">VLOOKUP(C345,CANTIDADES,10,0)</f>
        <v>2</v>
      </c>
      <c r="G345" s="46">
        <v>1472270</v>
      </c>
      <c r="H345" s="94">
        <f t="shared" ref="H345" si="87">ROUND(ROUND(F345,2)*ROUND(G345,0),0)</f>
        <v>2944540</v>
      </c>
      <c r="I345" s="95">
        <f t="shared" si="81"/>
        <v>4.1158752492690347E-4</v>
      </c>
      <c r="J345" s="394"/>
      <c r="K345" s="395"/>
      <c r="L345" s="165"/>
      <c r="M345" s="152"/>
      <c r="N345" s="152"/>
      <c r="O345" s="152"/>
      <c r="P345" s="152"/>
      <c r="Q345" s="152"/>
      <c r="R345" s="152"/>
    </row>
    <row r="346" spans="2:18" s="51" customFormat="1" ht="21" x14ac:dyDescent="0.35">
      <c r="B346" s="38"/>
      <c r="C346" s="48" t="s">
        <v>699</v>
      </c>
      <c r="D346" s="47" t="s">
        <v>700</v>
      </c>
      <c r="E346" s="49" t="s">
        <v>121</v>
      </c>
      <c r="F346" s="56" t="str">
        <f t="shared" ref="F346" si="88">VLOOKUP(C346,CANTIDADES,10,0)</f>
        <v>2</v>
      </c>
      <c r="G346" s="46">
        <v>233332</v>
      </c>
      <c r="H346" s="94">
        <f t="shared" ref="H346" si="89">ROUND(ROUND(F346,2)*ROUND(G346,0),0)</f>
        <v>466664</v>
      </c>
      <c r="I346" s="95">
        <f t="shared" si="81"/>
        <v>6.523025013499171E-5</v>
      </c>
      <c r="J346" s="394"/>
      <c r="K346" s="395"/>
      <c r="L346" s="165"/>
      <c r="M346" s="152"/>
      <c r="N346" s="152"/>
      <c r="O346" s="152"/>
      <c r="P346" s="152"/>
      <c r="Q346" s="152"/>
      <c r="R346" s="152"/>
    </row>
    <row r="347" spans="2:18" s="51" customFormat="1" ht="21" x14ac:dyDescent="0.35">
      <c r="B347" s="38"/>
      <c r="C347" s="54" t="s">
        <v>701</v>
      </c>
      <c r="D347" s="44" t="s">
        <v>702</v>
      </c>
      <c r="E347" s="43"/>
      <c r="F347" s="132"/>
      <c r="G347" s="42"/>
      <c r="H347" s="92">
        <f>H348</f>
        <v>48255109</v>
      </c>
      <c r="I347" s="93">
        <f>+H347/$H$482</f>
        <v>79.864532647481354</v>
      </c>
      <c r="J347" s="394"/>
      <c r="K347" s="395"/>
      <c r="L347" s="165"/>
      <c r="M347" s="152"/>
      <c r="N347" s="152"/>
      <c r="O347" s="152"/>
      <c r="P347" s="152"/>
      <c r="Q347" s="152"/>
      <c r="R347" s="152"/>
    </row>
    <row r="348" spans="2:18" s="51" customFormat="1" ht="21" x14ac:dyDescent="0.35">
      <c r="B348" s="38"/>
      <c r="C348" s="108" t="s">
        <v>703</v>
      </c>
      <c r="D348" s="41" t="s">
        <v>704</v>
      </c>
      <c r="E348" s="40"/>
      <c r="F348" s="131"/>
      <c r="G348" s="39"/>
      <c r="H348" s="96">
        <f>SUM(H349:H364)</f>
        <v>48255109</v>
      </c>
      <c r="I348" s="97">
        <f>+H348/$H$482</f>
        <v>79.864532647481354</v>
      </c>
      <c r="J348" s="394"/>
      <c r="K348" s="395"/>
      <c r="L348" s="165"/>
      <c r="M348" s="152"/>
      <c r="N348" s="152"/>
      <c r="O348" s="152"/>
      <c r="P348" s="152"/>
      <c r="Q348" s="152"/>
      <c r="R348" s="152"/>
    </row>
    <row r="349" spans="2:18" s="51" customFormat="1" ht="21" x14ac:dyDescent="0.35">
      <c r="B349" s="38"/>
      <c r="C349" s="48" t="s">
        <v>705</v>
      </c>
      <c r="D349" s="47" t="s">
        <v>706</v>
      </c>
      <c r="E349" s="49" t="s">
        <v>38</v>
      </c>
      <c r="F349" s="56">
        <f t="shared" ref="F349:F364" si="90">VLOOKUP(C349,CANTIDADES,10,0)</f>
        <v>237.37</v>
      </c>
      <c r="G349" s="46">
        <v>38063.593449425774</v>
      </c>
      <c r="H349" s="94">
        <f>ROUND(ROUND(F349,2)*ROUND(G349,0),0)</f>
        <v>9035252</v>
      </c>
      <c r="I349" s="95">
        <f t="shared" ref="I349:I380" si="91">+H349/$H$594</f>
        <v>1.2629466768224764E-3</v>
      </c>
      <c r="J349" s="394"/>
      <c r="K349" s="395"/>
      <c r="L349" s="165"/>
      <c r="M349" s="152"/>
      <c r="N349" s="152"/>
      <c r="O349" s="152"/>
      <c r="P349" s="152"/>
      <c r="Q349" s="152"/>
      <c r="R349" s="152"/>
    </row>
    <row r="350" spans="2:18" s="51" customFormat="1" ht="21" x14ac:dyDescent="0.35">
      <c r="B350" s="38"/>
      <c r="C350" s="48" t="s">
        <v>707</v>
      </c>
      <c r="D350" s="47" t="s">
        <v>708</v>
      </c>
      <c r="E350" s="49" t="s">
        <v>121</v>
      </c>
      <c r="F350" s="56">
        <f t="shared" si="90"/>
        <v>6</v>
      </c>
      <c r="G350" s="46">
        <v>1785633.7204556197</v>
      </c>
      <c r="H350" s="94">
        <f t="shared" ref="H350:H364" si="92">ROUND(ROUND(F350,2)*ROUND(G350,0),0)</f>
        <v>10713804</v>
      </c>
      <c r="I350" s="95">
        <f t="shared" si="91"/>
        <v>1.4975745178914053E-3</v>
      </c>
      <c r="J350" s="394"/>
      <c r="K350" s="395"/>
      <c r="L350" s="165"/>
      <c r="M350" s="152"/>
      <c r="N350" s="152"/>
      <c r="O350" s="152"/>
      <c r="P350" s="152"/>
      <c r="Q350" s="152"/>
      <c r="R350" s="152"/>
    </row>
    <row r="351" spans="2:18" s="51" customFormat="1" ht="21" x14ac:dyDescent="0.35">
      <c r="B351" s="38"/>
      <c r="C351" s="48" t="s">
        <v>709</v>
      </c>
      <c r="D351" s="47" t="s">
        <v>710</v>
      </c>
      <c r="E351" s="49" t="s">
        <v>121</v>
      </c>
      <c r="F351" s="56">
        <f t="shared" si="90"/>
        <v>2</v>
      </c>
      <c r="G351" s="46">
        <v>1911319.9987862187</v>
      </c>
      <c r="H351" s="94">
        <f t="shared" si="92"/>
        <v>3822640</v>
      </c>
      <c r="I351" s="95">
        <f t="shared" si="91"/>
        <v>5.3432826053868463E-4</v>
      </c>
      <c r="J351" s="394"/>
      <c r="K351" s="395"/>
      <c r="L351" s="165"/>
      <c r="M351" s="152"/>
      <c r="N351" s="152"/>
      <c r="O351" s="152"/>
      <c r="P351" s="152"/>
      <c r="Q351" s="152"/>
      <c r="R351" s="152"/>
    </row>
    <row r="352" spans="2:18" s="51" customFormat="1" ht="21" x14ac:dyDescent="0.35">
      <c r="B352" s="38"/>
      <c r="C352" s="48" t="s">
        <v>711</v>
      </c>
      <c r="D352" s="47" t="s">
        <v>712</v>
      </c>
      <c r="E352" s="49" t="s">
        <v>121</v>
      </c>
      <c r="F352" s="56">
        <f t="shared" si="90"/>
        <v>2</v>
      </c>
      <c r="G352" s="46">
        <v>689077</v>
      </c>
      <c r="H352" s="94">
        <f t="shared" si="92"/>
        <v>1378154</v>
      </c>
      <c r="I352" s="95">
        <f t="shared" si="91"/>
        <v>1.9263823681393757E-4</v>
      </c>
      <c r="J352" s="394"/>
      <c r="K352" s="395"/>
      <c r="L352" s="165"/>
      <c r="M352" s="152"/>
      <c r="N352" s="152"/>
      <c r="O352" s="152"/>
      <c r="P352" s="152"/>
      <c r="Q352" s="152"/>
      <c r="R352" s="152"/>
    </row>
    <row r="353" spans="2:18" s="51" customFormat="1" ht="21" x14ac:dyDescent="0.35">
      <c r="B353" s="38"/>
      <c r="C353" s="48" t="s">
        <v>713</v>
      </c>
      <c r="D353" s="47" t="s">
        <v>714</v>
      </c>
      <c r="E353" s="49" t="s">
        <v>121</v>
      </c>
      <c r="F353" s="56">
        <f t="shared" si="90"/>
        <v>42</v>
      </c>
      <c r="G353" s="46">
        <v>15727.963766283847</v>
      </c>
      <c r="H353" s="94">
        <f t="shared" si="92"/>
        <v>660576</v>
      </c>
      <c r="I353" s="95">
        <f t="shared" si="91"/>
        <v>9.2335251301090901E-5</v>
      </c>
      <c r="J353" s="394"/>
      <c r="K353" s="395"/>
      <c r="L353" s="165"/>
      <c r="M353" s="152"/>
      <c r="N353" s="152"/>
      <c r="O353" s="152"/>
      <c r="P353" s="152"/>
      <c r="Q353" s="152"/>
      <c r="R353" s="152"/>
    </row>
    <row r="354" spans="2:18" s="51" customFormat="1" ht="21" x14ac:dyDescent="0.35">
      <c r="B354" s="38"/>
      <c r="C354" s="48" t="s">
        <v>715</v>
      </c>
      <c r="D354" s="47" t="s">
        <v>716</v>
      </c>
      <c r="E354" s="49" t="s">
        <v>121</v>
      </c>
      <c r="F354" s="56">
        <f t="shared" si="90"/>
        <v>2</v>
      </c>
      <c r="G354" s="46">
        <v>659271</v>
      </c>
      <c r="H354" s="94">
        <f t="shared" si="92"/>
        <v>1318542</v>
      </c>
      <c r="I354" s="95">
        <f t="shared" si="91"/>
        <v>1.843056770470665E-4</v>
      </c>
      <c r="J354" s="394"/>
      <c r="K354" s="395"/>
      <c r="L354" s="165"/>
      <c r="M354" s="152"/>
      <c r="N354" s="152"/>
      <c r="O354" s="152"/>
      <c r="P354" s="152"/>
      <c r="Q354" s="152"/>
      <c r="R354" s="152"/>
    </row>
    <row r="355" spans="2:18" s="51" customFormat="1" ht="21" x14ac:dyDescent="0.35">
      <c r="B355" s="38"/>
      <c r="C355" s="48" t="s">
        <v>717</v>
      </c>
      <c r="D355" s="47" t="s">
        <v>718</v>
      </c>
      <c r="E355" s="49" t="s">
        <v>38</v>
      </c>
      <c r="F355" s="56">
        <f t="shared" si="90"/>
        <v>261.11</v>
      </c>
      <c r="G355" s="46">
        <v>7203.1874494257727</v>
      </c>
      <c r="H355" s="94">
        <f>ROUND(ROUND(F355,2)*ROUND(G355,0),0)</f>
        <v>1880775</v>
      </c>
      <c r="I355" s="95">
        <f t="shared" si="91"/>
        <v>2.6289455303524386E-4</v>
      </c>
      <c r="J355" s="394"/>
      <c r="K355" s="395"/>
      <c r="L355" s="165"/>
      <c r="M355" s="152"/>
      <c r="N355" s="152"/>
      <c r="O355" s="152"/>
      <c r="P355" s="152"/>
      <c r="Q355" s="152"/>
      <c r="R355" s="152"/>
    </row>
    <row r="356" spans="2:18" s="51" customFormat="1" ht="21" x14ac:dyDescent="0.35">
      <c r="B356" s="38"/>
      <c r="C356" s="48" t="s">
        <v>719</v>
      </c>
      <c r="D356" s="47" t="s">
        <v>720</v>
      </c>
      <c r="E356" s="49" t="s">
        <v>121</v>
      </c>
      <c r="F356" s="56">
        <f t="shared" si="90"/>
        <v>57</v>
      </c>
      <c r="G356" s="46">
        <v>38806</v>
      </c>
      <c r="H356" s="94">
        <f t="shared" si="92"/>
        <v>2211942</v>
      </c>
      <c r="I356" s="95">
        <f t="shared" si="91"/>
        <v>3.0918504522331664E-4</v>
      </c>
      <c r="J356" s="394"/>
      <c r="K356" s="395"/>
      <c r="L356" s="165"/>
      <c r="M356" s="152"/>
      <c r="N356" s="152"/>
      <c r="O356" s="152"/>
      <c r="P356" s="152"/>
      <c r="Q356" s="152"/>
      <c r="R356" s="152"/>
    </row>
    <row r="357" spans="2:18" s="51" customFormat="1" ht="21" x14ac:dyDescent="0.35">
      <c r="B357" s="38"/>
      <c r="C357" s="48" t="s">
        <v>721</v>
      </c>
      <c r="D357" s="47" t="s">
        <v>722</v>
      </c>
      <c r="E357" s="49" t="s">
        <v>121</v>
      </c>
      <c r="F357" s="56">
        <f t="shared" si="90"/>
        <v>146</v>
      </c>
      <c r="G357" s="46">
        <v>21703.548249425774</v>
      </c>
      <c r="H357" s="94">
        <f t="shared" si="92"/>
        <v>3168784</v>
      </c>
      <c r="I357" s="95">
        <f t="shared" si="91"/>
        <v>4.4293233020708601E-4</v>
      </c>
      <c r="J357" s="394"/>
      <c r="K357" s="395"/>
      <c r="L357" s="165"/>
      <c r="M357" s="152"/>
      <c r="N357" s="152"/>
      <c r="O357" s="152"/>
      <c r="P357" s="152"/>
      <c r="Q357" s="152"/>
      <c r="R357" s="152"/>
    </row>
    <row r="358" spans="2:18" s="51" customFormat="1" ht="21" x14ac:dyDescent="0.35">
      <c r="B358" s="50"/>
      <c r="C358" s="48" t="s">
        <v>723</v>
      </c>
      <c r="D358" s="47" t="s">
        <v>724</v>
      </c>
      <c r="E358" s="49" t="s">
        <v>121</v>
      </c>
      <c r="F358" s="56">
        <f t="shared" si="90"/>
        <v>3</v>
      </c>
      <c r="G358" s="46">
        <v>66997.117449425772</v>
      </c>
      <c r="H358" s="94">
        <f t="shared" si="92"/>
        <v>200991</v>
      </c>
      <c r="I358" s="95">
        <f t="shared" si="91"/>
        <v>2.8094503121908094E-5</v>
      </c>
      <c r="J358" s="394"/>
      <c r="K358" s="395"/>
      <c r="L358" s="165"/>
      <c r="M358" s="152"/>
      <c r="N358" s="152"/>
      <c r="O358" s="152"/>
      <c r="P358" s="152"/>
      <c r="Q358" s="152"/>
      <c r="R358" s="152"/>
    </row>
    <row r="359" spans="2:18" s="51" customFormat="1" ht="21" x14ac:dyDescent="0.35">
      <c r="B359" s="50"/>
      <c r="C359" s="48" t="s">
        <v>725</v>
      </c>
      <c r="D359" s="47" t="s">
        <v>726</v>
      </c>
      <c r="E359" s="49" t="s">
        <v>121</v>
      </c>
      <c r="F359" s="56">
        <f t="shared" si="90"/>
        <v>86</v>
      </c>
      <c r="G359" s="46">
        <v>13125</v>
      </c>
      <c r="H359" s="94">
        <f t="shared" si="92"/>
        <v>1128750</v>
      </c>
      <c r="I359" s="95">
        <f t="shared" si="91"/>
        <v>1.5777656909440603E-4</v>
      </c>
      <c r="J359" s="394"/>
      <c r="K359" s="395"/>
      <c r="L359" s="165"/>
      <c r="M359" s="152"/>
      <c r="N359" s="152"/>
      <c r="O359" s="152"/>
      <c r="P359" s="152"/>
      <c r="Q359" s="152"/>
      <c r="R359" s="152"/>
    </row>
    <row r="360" spans="2:18" s="51" customFormat="1" ht="21" x14ac:dyDescent="0.35">
      <c r="B360" s="50"/>
      <c r="C360" s="48" t="s">
        <v>727</v>
      </c>
      <c r="D360" s="47" t="s">
        <v>728</v>
      </c>
      <c r="E360" s="49" t="s">
        <v>121</v>
      </c>
      <c r="F360" s="56">
        <f t="shared" si="90"/>
        <v>28</v>
      </c>
      <c r="G360" s="46">
        <v>20863</v>
      </c>
      <c r="H360" s="94">
        <f t="shared" si="92"/>
        <v>584164</v>
      </c>
      <c r="I360" s="95">
        <f t="shared" si="91"/>
        <v>8.1654389110489124E-5</v>
      </c>
      <c r="J360" s="394"/>
      <c r="K360" s="395"/>
      <c r="L360" s="165"/>
      <c r="M360" s="152"/>
      <c r="N360" s="152"/>
      <c r="O360" s="152"/>
      <c r="P360" s="152"/>
      <c r="Q360" s="152"/>
      <c r="R360" s="152"/>
    </row>
    <row r="361" spans="2:18" s="51" customFormat="1" x14ac:dyDescent="0.35">
      <c r="B361" s="52"/>
      <c r="C361" s="48" t="s">
        <v>729</v>
      </c>
      <c r="D361" s="47" t="s">
        <v>730</v>
      </c>
      <c r="E361" s="49" t="s">
        <v>121</v>
      </c>
      <c r="F361" s="56">
        <f t="shared" si="90"/>
        <v>1</v>
      </c>
      <c r="G361" s="46">
        <v>30738.157449425773</v>
      </c>
      <c r="H361" s="94">
        <f t="shared" si="92"/>
        <v>30738</v>
      </c>
      <c r="I361" s="95">
        <f t="shared" si="91"/>
        <v>4.2965547559901239E-6</v>
      </c>
      <c r="J361" s="394"/>
      <c r="K361" s="395"/>
      <c r="L361" s="165"/>
      <c r="M361" s="152"/>
      <c r="N361" s="152"/>
      <c r="O361" s="152"/>
      <c r="P361" s="152"/>
      <c r="Q361" s="152"/>
      <c r="R361" s="152"/>
    </row>
    <row r="362" spans="2:18" s="51" customFormat="1" x14ac:dyDescent="0.35">
      <c r="B362" s="52"/>
      <c r="C362" s="48" t="s">
        <v>731</v>
      </c>
      <c r="D362" s="47" t="s">
        <v>732</v>
      </c>
      <c r="E362" s="49" t="s">
        <v>121</v>
      </c>
      <c r="F362" s="56">
        <f t="shared" si="90"/>
        <v>114</v>
      </c>
      <c r="G362" s="46">
        <v>76973</v>
      </c>
      <c r="H362" s="94">
        <f t="shared" si="92"/>
        <v>8774922</v>
      </c>
      <c r="I362" s="95">
        <f t="shared" si="91"/>
        <v>1.2265577738480829E-3</v>
      </c>
      <c r="J362" s="394"/>
      <c r="K362" s="395"/>
      <c r="L362" s="165"/>
      <c r="M362" s="152"/>
      <c r="N362" s="152"/>
      <c r="O362" s="152"/>
      <c r="P362" s="152"/>
      <c r="Q362" s="152"/>
      <c r="R362" s="152"/>
    </row>
    <row r="363" spans="2:18" s="51" customFormat="1" ht="21" x14ac:dyDescent="0.35">
      <c r="B363" s="50"/>
      <c r="C363" s="48" t="s">
        <v>733</v>
      </c>
      <c r="D363" s="47" t="s">
        <v>734</v>
      </c>
      <c r="E363" s="49" t="s">
        <v>121</v>
      </c>
      <c r="F363" s="56">
        <f t="shared" si="90"/>
        <v>114</v>
      </c>
      <c r="G363" s="46">
        <v>12465</v>
      </c>
      <c r="H363" s="94">
        <f t="shared" si="92"/>
        <v>1421010</v>
      </c>
      <c r="I363" s="95">
        <f t="shared" si="91"/>
        <v>1.9862864447294963E-4</v>
      </c>
      <c r="J363" s="394"/>
      <c r="K363" s="395"/>
      <c r="L363" s="165"/>
      <c r="M363" s="152"/>
      <c r="N363" s="152"/>
      <c r="O363" s="152"/>
      <c r="P363" s="152"/>
      <c r="Q363" s="152"/>
      <c r="R363" s="152"/>
    </row>
    <row r="364" spans="2:18" s="51" customFormat="1" x14ac:dyDescent="0.35">
      <c r="B364" s="52"/>
      <c r="C364" s="48" t="s">
        <v>735</v>
      </c>
      <c r="D364" s="47" t="s">
        <v>736</v>
      </c>
      <c r="E364" s="49" t="s">
        <v>121</v>
      </c>
      <c r="F364" s="56">
        <f t="shared" si="90"/>
        <v>143</v>
      </c>
      <c r="G364" s="46">
        <v>13455</v>
      </c>
      <c r="H364" s="94">
        <f t="shared" si="92"/>
        <v>1924065</v>
      </c>
      <c r="I364" s="95">
        <f t="shared" si="91"/>
        <v>2.6894562517353564E-4</v>
      </c>
      <c r="J364" s="394"/>
      <c r="K364" s="395"/>
      <c r="L364" s="165"/>
      <c r="M364" s="152"/>
      <c r="N364" s="152"/>
      <c r="O364" s="152"/>
      <c r="P364" s="152"/>
      <c r="Q364" s="152"/>
      <c r="R364" s="152"/>
    </row>
    <row r="365" spans="2:18" s="51" customFormat="1" ht="34.5" customHeight="1" x14ac:dyDescent="0.35">
      <c r="B365" s="50"/>
      <c r="C365" s="54" t="s">
        <v>737</v>
      </c>
      <c r="D365" s="44" t="s">
        <v>738</v>
      </c>
      <c r="E365" s="43"/>
      <c r="F365" s="132"/>
      <c r="G365" s="42"/>
      <c r="H365" s="92">
        <f>H366+H371+H379+H389+H391+H405+H462+H474+H478</f>
        <v>890489410</v>
      </c>
      <c r="I365" s="93">
        <f t="shared" si="91"/>
        <v>0.12447252617913786</v>
      </c>
      <c r="J365" s="394"/>
      <c r="K365" s="395"/>
      <c r="L365" s="165"/>
      <c r="M365" s="152"/>
      <c r="N365" s="152"/>
      <c r="O365" s="152"/>
      <c r="P365" s="152"/>
      <c r="Q365" s="152"/>
      <c r="R365" s="152"/>
    </row>
    <row r="366" spans="2:18" s="51" customFormat="1" ht="21" x14ac:dyDescent="0.35">
      <c r="B366" s="50"/>
      <c r="C366" s="108" t="s">
        <v>739</v>
      </c>
      <c r="D366" s="41" t="s">
        <v>740</v>
      </c>
      <c r="E366" s="40"/>
      <c r="F366" s="131"/>
      <c r="G366" s="39"/>
      <c r="H366" s="96">
        <f>+SUM(H367:H370)</f>
        <v>89054207</v>
      </c>
      <c r="I366" s="97">
        <f t="shared" si="91"/>
        <v>1.24479886988997E-2</v>
      </c>
      <c r="J366" s="394"/>
      <c r="K366" s="395"/>
      <c r="L366" s="165"/>
      <c r="M366" s="152"/>
      <c r="N366" s="152"/>
      <c r="O366" s="152"/>
      <c r="P366" s="152"/>
      <c r="Q366" s="152"/>
      <c r="R366" s="152"/>
    </row>
    <row r="367" spans="2:18" s="51" customFormat="1" ht="40" x14ac:dyDescent="0.35">
      <c r="B367" s="50"/>
      <c r="C367" s="48" t="s">
        <v>741</v>
      </c>
      <c r="D367" s="47" t="s">
        <v>742</v>
      </c>
      <c r="E367" s="49" t="s">
        <v>572</v>
      </c>
      <c r="F367" s="134">
        <f t="shared" ref="F367:F370" si="93">VLOOKUP(C367,CANTIDADES,10,0)</f>
        <v>1</v>
      </c>
      <c r="G367" s="46">
        <v>6716350</v>
      </c>
      <c r="H367" s="123">
        <f>ROUND(ROUND(F367,2)*ROUND(G367,0),0)</f>
        <v>6716350</v>
      </c>
      <c r="I367" s="124">
        <f t="shared" si="91"/>
        <v>9.3881077283474096E-4</v>
      </c>
      <c r="J367" s="394"/>
      <c r="K367" s="395"/>
      <c r="L367" s="165"/>
      <c r="M367" s="152"/>
      <c r="N367" s="152"/>
      <c r="O367" s="152"/>
      <c r="P367" s="152"/>
      <c r="Q367" s="152"/>
      <c r="R367" s="152"/>
    </row>
    <row r="368" spans="2:18" s="51" customFormat="1" ht="40" x14ac:dyDescent="0.35">
      <c r="B368" s="50"/>
      <c r="C368" s="48" t="s">
        <v>743</v>
      </c>
      <c r="D368" s="47" t="s">
        <v>744</v>
      </c>
      <c r="E368" s="49" t="s">
        <v>38</v>
      </c>
      <c r="F368" s="134">
        <f t="shared" si="93"/>
        <v>124</v>
      </c>
      <c r="G368" s="46">
        <v>199126</v>
      </c>
      <c r="H368" s="123">
        <f t="shared" ref="H368:H369" si="94">ROUND(ROUND(F368,2)*ROUND(G368,0),0)</f>
        <v>24691624</v>
      </c>
      <c r="I368" s="124">
        <f t="shared" si="91"/>
        <v>3.4513928860147015E-3</v>
      </c>
      <c r="J368" s="394"/>
      <c r="K368" s="395"/>
      <c r="L368" s="165"/>
      <c r="M368" s="152"/>
      <c r="N368" s="152"/>
      <c r="O368" s="152"/>
      <c r="P368" s="152"/>
      <c r="Q368" s="152"/>
      <c r="R368" s="152"/>
    </row>
    <row r="369" spans="2:18" s="51" customFormat="1" ht="21" x14ac:dyDescent="0.35">
      <c r="B369" s="50"/>
      <c r="C369" s="48" t="s">
        <v>745</v>
      </c>
      <c r="D369" s="47" t="s">
        <v>746</v>
      </c>
      <c r="E369" s="49" t="s">
        <v>38</v>
      </c>
      <c r="F369" s="134">
        <f t="shared" si="93"/>
        <v>132</v>
      </c>
      <c r="G369" s="46">
        <v>203662</v>
      </c>
      <c r="H369" s="123">
        <f t="shared" si="94"/>
        <v>26883384</v>
      </c>
      <c r="I369" s="124">
        <f t="shared" si="91"/>
        <v>3.7577568931716054E-3</v>
      </c>
      <c r="J369" s="394"/>
      <c r="K369" s="395"/>
      <c r="L369" s="165"/>
      <c r="M369" s="152"/>
      <c r="N369" s="152"/>
      <c r="O369" s="152"/>
      <c r="P369" s="152"/>
      <c r="Q369" s="152"/>
      <c r="R369" s="152"/>
    </row>
    <row r="370" spans="2:18" s="51" customFormat="1" ht="21" x14ac:dyDescent="0.35">
      <c r="B370" s="50"/>
      <c r="C370" s="48" t="s">
        <v>747</v>
      </c>
      <c r="D370" s="47" t="s">
        <v>748</v>
      </c>
      <c r="E370" s="49" t="s">
        <v>572</v>
      </c>
      <c r="F370" s="134">
        <f t="shared" si="93"/>
        <v>1</v>
      </c>
      <c r="G370" s="46">
        <v>30762849</v>
      </c>
      <c r="H370" s="123">
        <f t="shared" ref="H370" si="95">ROUND(ROUND(F370,2)*ROUND(G370,0),0)</f>
        <v>30762849</v>
      </c>
      <c r="I370" s="124">
        <f t="shared" si="91"/>
        <v>4.3000281468786525E-3</v>
      </c>
      <c r="J370" s="394"/>
      <c r="K370" s="395"/>
      <c r="L370" s="165"/>
      <c r="M370" s="152"/>
      <c r="N370" s="152"/>
      <c r="O370" s="152"/>
      <c r="P370" s="152"/>
      <c r="Q370" s="152"/>
      <c r="R370" s="152"/>
    </row>
    <row r="371" spans="2:18" s="51" customFormat="1" ht="21" x14ac:dyDescent="0.35">
      <c r="B371" s="50"/>
      <c r="C371" s="108" t="s">
        <v>749</v>
      </c>
      <c r="D371" s="41" t="s">
        <v>750</v>
      </c>
      <c r="E371" s="40"/>
      <c r="F371" s="131"/>
      <c r="G371" s="39"/>
      <c r="H371" s="96">
        <f>+SUM(H372:H378)</f>
        <v>115981610</v>
      </c>
      <c r="I371" s="97">
        <f t="shared" si="91"/>
        <v>1.62118985637612E-2</v>
      </c>
      <c r="J371" s="394"/>
      <c r="K371" s="395"/>
      <c r="L371" s="165"/>
      <c r="M371" s="152"/>
      <c r="N371" s="152"/>
      <c r="O371" s="152"/>
      <c r="P371" s="152"/>
      <c r="Q371" s="152"/>
      <c r="R371" s="152"/>
    </row>
    <row r="372" spans="2:18" s="51" customFormat="1" ht="21" x14ac:dyDescent="0.35">
      <c r="B372" s="38"/>
      <c r="C372" s="48" t="s">
        <v>751</v>
      </c>
      <c r="D372" s="47" t="s">
        <v>752</v>
      </c>
      <c r="E372" s="49" t="s">
        <v>38</v>
      </c>
      <c r="F372" s="56">
        <f t="shared" ref="F372" si="96">VLOOKUP(C372,CANTIDADES,10,0)</f>
        <v>1.5</v>
      </c>
      <c r="G372" s="46">
        <v>67745</v>
      </c>
      <c r="H372" s="94">
        <f t="shared" ref="H372" si="97">ROUND(ROUND(F372,2)*ROUND(G372,0),0)</f>
        <v>101618</v>
      </c>
      <c r="I372" s="95">
        <f t="shared" si="91"/>
        <v>1.4204154505634862E-5</v>
      </c>
      <c r="J372" s="394"/>
      <c r="K372" s="395"/>
      <c r="L372" s="165"/>
      <c r="M372" s="152"/>
      <c r="N372" s="152"/>
      <c r="O372" s="152"/>
      <c r="P372" s="152"/>
      <c r="Q372" s="152"/>
      <c r="R372" s="152"/>
    </row>
    <row r="373" spans="2:18" s="51" customFormat="1" ht="21" x14ac:dyDescent="0.35">
      <c r="B373" s="38"/>
      <c r="C373" s="48" t="s">
        <v>753</v>
      </c>
      <c r="D373" s="47" t="s">
        <v>754</v>
      </c>
      <c r="E373" s="49" t="s">
        <v>121</v>
      </c>
      <c r="F373" s="56">
        <f t="shared" ref="F373" si="98">VLOOKUP(C373,CANTIDADES,10,0)</f>
        <v>2</v>
      </c>
      <c r="G373" s="46">
        <v>11763529</v>
      </c>
      <c r="H373" s="94">
        <f t="shared" ref="H373" si="99">ROUND(ROUND(F373,2)*ROUND(G373,0),0)</f>
        <v>23527058</v>
      </c>
      <c r="I373" s="95">
        <f t="shared" si="91"/>
        <v>3.2886099598007511E-3</v>
      </c>
      <c r="J373" s="394"/>
      <c r="K373" s="395"/>
      <c r="L373" s="165"/>
      <c r="M373" s="152"/>
      <c r="N373" s="152"/>
      <c r="O373" s="152"/>
      <c r="P373" s="152"/>
      <c r="Q373" s="152"/>
      <c r="R373" s="152"/>
    </row>
    <row r="374" spans="2:18" s="51" customFormat="1" ht="21" x14ac:dyDescent="0.35">
      <c r="B374" s="38"/>
      <c r="C374" s="48" t="s">
        <v>755</v>
      </c>
      <c r="D374" s="47" t="s">
        <v>756</v>
      </c>
      <c r="E374" s="49" t="s">
        <v>121</v>
      </c>
      <c r="F374" s="56">
        <f t="shared" ref="F374:F376" si="100">VLOOKUP(C374,CANTIDADES,10,0)</f>
        <v>1</v>
      </c>
      <c r="G374" s="46">
        <v>13385737</v>
      </c>
      <c r="H374" s="94">
        <f t="shared" ref="H374:H376" si="101">ROUND(ROUND(F374,2)*ROUND(G374,0),0)</f>
        <v>13385737</v>
      </c>
      <c r="I374" s="95">
        <f t="shared" si="91"/>
        <v>1.8710570619358115E-3</v>
      </c>
      <c r="J374" s="394"/>
      <c r="K374" s="395"/>
      <c r="L374" s="165"/>
      <c r="M374" s="152"/>
      <c r="N374" s="152"/>
      <c r="O374" s="152"/>
      <c r="P374" s="152"/>
      <c r="Q374" s="152"/>
      <c r="R374" s="152"/>
    </row>
    <row r="375" spans="2:18" s="51" customFormat="1" ht="21" x14ac:dyDescent="0.35">
      <c r="B375" s="38"/>
      <c r="C375" s="48" t="s">
        <v>757</v>
      </c>
      <c r="D375" s="47" t="s">
        <v>758</v>
      </c>
      <c r="E375" s="49" t="s">
        <v>38</v>
      </c>
      <c r="F375" s="56">
        <f t="shared" si="100"/>
        <v>3</v>
      </c>
      <c r="G375" s="46">
        <v>339529</v>
      </c>
      <c r="H375" s="94">
        <f t="shared" si="101"/>
        <v>1018587</v>
      </c>
      <c r="I375" s="95">
        <f t="shared" si="91"/>
        <v>1.4237799529051053E-4</v>
      </c>
      <c r="J375" s="394"/>
      <c r="K375" s="395"/>
      <c r="L375" s="165"/>
      <c r="M375" s="152"/>
      <c r="N375" s="152"/>
      <c r="O375" s="152"/>
      <c r="P375" s="152"/>
      <c r="Q375" s="152"/>
      <c r="R375" s="152"/>
    </row>
    <row r="376" spans="2:18" s="51" customFormat="1" ht="21" x14ac:dyDescent="0.35">
      <c r="B376" s="38"/>
      <c r="C376" s="48" t="s">
        <v>759</v>
      </c>
      <c r="D376" s="47" t="s">
        <v>760</v>
      </c>
      <c r="E376" s="49" t="s">
        <v>121</v>
      </c>
      <c r="F376" s="56">
        <f t="shared" si="100"/>
        <v>6</v>
      </c>
      <c r="G376" s="46">
        <v>653118</v>
      </c>
      <c r="H376" s="94">
        <f t="shared" si="101"/>
        <v>3918708</v>
      </c>
      <c r="I376" s="95">
        <f t="shared" si="91"/>
        <v>5.4775663656505126E-4</v>
      </c>
      <c r="J376" s="394"/>
      <c r="K376" s="395"/>
      <c r="L376" s="165"/>
      <c r="M376" s="152"/>
      <c r="N376" s="152"/>
      <c r="O376" s="152"/>
      <c r="P376" s="152"/>
      <c r="Q376" s="152"/>
      <c r="R376" s="152"/>
    </row>
    <row r="377" spans="2:18" s="51" customFormat="1" ht="78" customHeight="1" x14ac:dyDescent="0.35">
      <c r="B377" s="50"/>
      <c r="C377" s="48" t="s">
        <v>761</v>
      </c>
      <c r="D377" s="47" t="s">
        <v>762</v>
      </c>
      <c r="E377" s="49" t="s">
        <v>121</v>
      </c>
      <c r="F377" s="56">
        <f>VLOOKUP(C377,CANTIDADES,10,0)</f>
        <v>1</v>
      </c>
      <c r="G377" s="46">
        <v>64280609</v>
      </c>
      <c r="H377" s="94">
        <f>ROUND(ROUND(F377,2)*ROUND(G377,0),0)</f>
        <v>64280609</v>
      </c>
      <c r="I377" s="95">
        <f t="shared" si="91"/>
        <v>8.9851374948562556E-3</v>
      </c>
      <c r="J377" s="394"/>
      <c r="K377" s="395"/>
      <c r="L377" s="165"/>
      <c r="M377" s="152"/>
      <c r="N377" s="152"/>
      <c r="O377" s="152"/>
      <c r="P377" s="152"/>
      <c r="Q377" s="152"/>
      <c r="R377" s="152"/>
    </row>
    <row r="378" spans="2:18" s="51" customFormat="1" ht="21" x14ac:dyDescent="0.35">
      <c r="B378" s="50"/>
      <c r="C378" s="48" t="s">
        <v>763</v>
      </c>
      <c r="D378" s="47" t="s">
        <v>764</v>
      </c>
      <c r="E378" s="49" t="s">
        <v>121</v>
      </c>
      <c r="F378" s="56">
        <f t="shared" ref="F378" si="102">VLOOKUP(C378,CANTIDADES,10,0)</f>
        <v>1</v>
      </c>
      <c r="G378" s="46">
        <v>9749293</v>
      </c>
      <c r="H378" s="94">
        <f t="shared" ref="H378" si="103">ROUND(ROUND(F378,2)*ROUND(G378,0),0)</f>
        <v>9749293</v>
      </c>
      <c r="I378" s="95">
        <f t="shared" si="91"/>
        <v>1.362755260807184E-3</v>
      </c>
      <c r="J378" s="394"/>
      <c r="K378" s="395"/>
      <c r="L378" s="165"/>
      <c r="M378" s="152"/>
      <c r="N378" s="152"/>
      <c r="O378" s="152"/>
      <c r="P378" s="152"/>
      <c r="Q378" s="152"/>
      <c r="R378" s="152"/>
    </row>
    <row r="379" spans="2:18" s="51" customFormat="1" x14ac:dyDescent="0.35">
      <c r="B379" s="52"/>
      <c r="C379" s="108" t="s">
        <v>765</v>
      </c>
      <c r="D379" s="41" t="s">
        <v>766</v>
      </c>
      <c r="E379" s="40"/>
      <c r="F379" s="131"/>
      <c r="G379" s="39"/>
      <c r="H379" s="96">
        <f>+SUM(H380:H388)</f>
        <v>51116655</v>
      </c>
      <c r="I379" s="97">
        <f t="shared" si="91"/>
        <v>7.1450812398515303E-3</v>
      </c>
      <c r="J379" s="394"/>
      <c r="K379" s="395"/>
      <c r="L379" s="165"/>
      <c r="M379" s="152"/>
      <c r="N379" s="152"/>
      <c r="O379" s="152"/>
      <c r="P379" s="152"/>
      <c r="Q379" s="152"/>
      <c r="R379" s="152"/>
    </row>
    <row r="380" spans="2:18" s="51" customFormat="1" ht="339.75" customHeight="1" x14ac:dyDescent="0.35">
      <c r="B380" s="50"/>
      <c r="C380" s="528" t="s">
        <v>767</v>
      </c>
      <c r="D380" s="530" t="s">
        <v>768</v>
      </c>
      <c r="E380" s="532" t="s">
        <v>121</v>
      </c>
      <c r="F380" s="534">
        <f t="shared" ref="F380" si="104">VLOOKUP(C380,CANTIDADES,10,0)</f>
        <v>1</v>
      </c>
      <c r="G380" s="536">
        <v>21675417.198381625</v>
      </c>
      <c r="H380" s="524">
        <f t="shared" ref="H380" si="105">ROUND(ROUND(F380,2)*ROUND(G380,0),0)</f>
        <v>21675417</v>
      </c>
      <c r="I380" s="526">
        <f t="shared" si="91"/>
        <v>3.0297877545519937E-3</v>
      </c>
      <c r="J380" s="394"/>
      <c r="K380" s="395"/>
      <c r="L380" s="165"/>
      <c r="M380" s="152"/>
      <c r="N380" s="152"/>
      <c r="O380" s="152"/>
      <c r="P380" s="152"/>
      <c r="Q380" s="152"/>
      <c r="R380" s="152"/>
    </row>
    <row r="381" spans="2:18" s="51" customFormat="1" ht="339.75" customHeight="1" x14ac:dyDescent="0.35">
      <c r="B381" s="50"/>
      <c r="C381" s="529"/>
      <c r="D381" s="531"/>
      <c r="E381" s="533"/>
      <c r="F381" s="535"/>
      <c r="G381" s="537"/>
      <c r="H381" s="525"/>
      <c r="I381" s="527"/>
      <c r="J381" s="394"/>
      <c r="K381" s="395"/>
      <c r="L381" s="165"/>
      <c r="M381" s="152"/>
      <c r="N381" s="152"/>
      <c r="O381" s="152"/>
      <c r="P381" s="152"/>
      <c r="Q381" s="152"/>
      <c r="R381" s="152"/>
    </row>
    <row r="382" spans="2:18" s="51" customFormat="1" ht="400" x14ac:dyDescent="0.35">
      <c r="B382" s="52"/>
      <c r="C382" s="48" t="s">
        <v>769</v>
      </c>
      <c r="D382" s="119" t="s">
        <v>770</v>
      </c>
      <c r="E382" s="49" t="s">
        <v>121</v>
      </c>
      <c r="F382" s="134">
        <f>VLOOKUP(C382,CANTIDADES,10,0)</f>
        <v>1</v>
      </c>
      <c r="G382" s="46">
        <v>12194309</v>
      </c>
      <c r="H382" s="123">
        <f>ROUND(ROUND(F382,2)*ROUND(G382,0),0)</f>
        <v>12194309</v>
      </c>
      <c r="I382" s="124">
        <f t="shared" ref="I382:I413" si="106">+H382/$H$594</f>
        <v>1.7045193678822035E-3</v>
      </c>
      <c r="J382" s="394"/>
      <c r="K382" s="395"/>
      <c r="L382" s="165"/>
      <c r="M382" s="152"/>
      <c r="N382" s="152"/>
      <c r="O382" s="152"/>
      <c r="P382" s="152"/>
      <c r="Q382" s="152"/>
      <c r="R382" s="152"/>
    </row>
    <row r="383" spans="2:18" s="51" customFormat="1" ht="240" x14ac:dyDescent="0.35">
      <c r="B383" s="50"/>
      <c r="C383" s="48" t="s">
        <v>771</v>
      </c>
      <c r="D383" s="47" t="s">
        <v>772</v>
      </c>
      <c r="E383" s="49" t="s">
        <v>121</v>
      </c>
      <c r="F383" s="134">
        <f>VLOOKUP(C383,CANTIDADES,10,0)</f>
        <v>1</v>
      </c>
      <c r="G383" s="46">
        <v>5577909</v>
      </c>
      <c r="H383" s="123">
        <f>ROUND(ROUND(F383,2)*ROUND(G383,0),0)</f>
        <v>5577909</v>
      </c>
      <c r="I383" s="124">
        <f t="shared" si="106"/>
        <v>7.7967959666959841E-4</v>
      </c>
      <c r="J383" s="394"/>
      <c r="K383" s="395"/>
      <c r="L383" s="165"/>
      <c r="M383" s="152"/>
      <c r="N383" s="152"/>
      <c r="O383" s="152"/>
      <c r="P383" s="152"/>
      <c r="Q383" s="152"/>
      <c r="R383" s="152"/>
    </row>
    <row r="384" spans="2:18" s="51" customFormat="1" ht="167.25" customHeight="1" x14ac:dyDescent="0.35">
      <c r="B384" s="50"/>
      <c r="C384" s="48" t="s">
        <v>773</v>
      </c>
      <c r="D384" s="47" t="s">
        <v>774</v>
      </c>
      <c r="E384" s="49" t="s">
        <v>121</v>
      </c>
      <c r="F384" s="134">
        <f t="shared" ref="F384" si="107">VLOOKUP(C384,CANTIDADES,10,0)</f>
        <v>1</v>
      </c>
      <c r="G384" s="46">
        <v>8348462</v>
      </c>
      <c r="H384" s="123">
        <f t="shared" ref="H384" si="108">ROUND(ROUND(F384,2)*ROUND(G384,0),0)</f>
        <v>8348462</v>
      </c>
      <c r="I384" s="124">
        <f t="shared" si="106"/>
        <v>1.1669472350609286E-3</v>
      </c>
      <c r="J384" s="394"/>
      <c r="K384" s="395"/>
      <c r="L384" s="165"/>
      <c r="M384" s="152"/>
      <c r="N384" s="152"/>
      <c r="O384" s="152"/>
      <c r="P384" s="152"/>
      <c r="Q384" s="152"/>
      <c r="R384" s="152"/>
    </row>
    <row r="385" spans="2:18" s="51" customFormat="1" ht="40" x14ac:dyDescent="0.35">
      <c r="B385" s="50"/>
      <c r="C385" s="48" t="s">
        <v>775</v>
      </c>
      <c r="D385" s="53" t="s">
        <v>776</v>
      </c>
      <c r="E385" s="49" t="s">
        <v>121</v>
      </c>
      <c r="F385" s="56">
        <f t="shared" ref="F385" si="109">VLOOKUP(C385,CANTIDADES,10,0)</f>
        <v>2</v>
      </c>
      <c r="G385" s="46">
        <v>296349.93816383946</v>
      </c>
      <c r="H385" s="94">
        <f t="shared" ref="H385" si="110">ROUND(ROUND(F385,2)*ROUND(G385,0),0)</f>
        <v>592700</v>
      </c>
      <c r="I385" s="95">
        <f t="shared" si="106"/>
        <v>8.2847550389594199E-5</v>
      </c>
      <c r="J385" s="394"/>
      <c r="K385" s="395"/>
      <c r="L385" s="165"/>
      <c r="M385" s="152"/>
      <c r="N385" s="152"/>
      <c r="O385" s="152"/>
      <c r="P385" s="152"/>
      <c r="Q385" s="152"/>
      <c r="R385" s="152"/>
    </row>
    <row r="386" spans="2:18" s="51" customFormat="1" ht="40" x14ac:dyDescent="0.35">
      <c r="B386" s="50"/>
      <c r="C386" s="48" t="s">
        <v>777</v>
      </c>
      <c r="D386" s="53" t="s">
        <v>778</v>
      </c>
      <c r="E386" s="49" t="s">
        <v>121</v>
      </c>
      <c r="F386" s="56">
        <f t="shared" ref="F386:F388" si="111">VLOOKUP(C386,CANTIDADES,10,0)</f>
        <v>2</v>
      </c>
      <c r="G386" s="46">
        <v>399008.41416383948</v>
      </c>
      <c r="H386" s="94">
        <f t="shared" ref="H386:H388" si="112">ROUND(ROUND(F386,2)*ROUND(G386,0),0)</f>
        <v>798016</v>
      </c>
      <c r="I386" s="95">
        <f t="shared" si="106"/>
        <v>1.1154660160570677E-4</v>
      </c>
      <c r="J386" s="394"/>
      <c r="K386" s="395"/>
      <c r="L386" s="165"/>
      <c r="M386" s="152"/>
      <c r="N386" s="152"/>
      <c r="O386" s="152"/>
      <c r="P386" s="152"/>
      <c r="Q386" s="152"/>
      <c r="R386" s="152"/>
    </row>
    <row r="387" spans="2:18" s="51" customFormat="1" ht="40" x14ac:dyDescent="0.35">
      <c r="B387" s="50"/>
      <c r="C387" s="48" t="s">
        <v>779</v>
      </c>
      <c r="D387" s="47" t="s">
        <v>780</v>
      </c>
      <c r="E387" s="49" t="s">
        <v>121</v>
      </c>
      <c r="F387" s="56">
        <f t="shared" ref="F387" si="113">VLOOKUP(C387,CANTIDADES,10,0)</f>
        <v>3</v>
      </c>
      <c r="G387" s="46">
        <v>602408</v>
      </c>
      <c r="H387" s="94">
        <f t="shared" ref="H387" si="114">ROUND(ROUND(F387,2)*ROUND(G387,0),0)</f>
        <v>1807224</v>
      </c>
      <c r="I387" s="95">
        <f t="shared" si="106"/>
        <v>2.5261360115620717E-4</v>
      </c>
      <c r="J387" s="394"/>
      <c r="K387" s="395"/>
      <c r="L387" s="165"/>
      <c r="M387" s="152"/>
      <c r="N387" s="152"/>
      <c r="O387" s="152"/>
      <c r="P387" s="152"/>
      <c r="Q387" s="152"/>
      <c r="R387" s="152"/>
    </row>
    <row r="388" spans="2:18" s="51" customFormat="1" ht="21" x14ac:dyDescent="0.35">
      <c r="B388" s="50"/>
      <c r="C388" s="48" t="s">
        <v>781</v>
      </c>
      <c r="D388" s="47" t="s">
        <v>782</v>
      </c>
      <c r="E388" s="49" t="s">
        <v>121</v>
      </c>
      <c r="F388" s="56">
        <f t="shared" si="111"/>
        <v>1</v>
      </c>
      <c r="G388" s="46">
        <v>122618</v>
      </c>
      <c r="H388" s="94">
        <f t="shared" si="112"/>
        <v>122618</v>
      </c>
      <c r="I388" s="95">
        <f t="shared" si="106"/>
        <v>1.7139532535298231E-5</v>
      </c>
      <c r="J388" s="394"/>
      <c r="K388" s="395"/>
      <c r="L388" s="165"/>
      <c r="M388" s="152"/>
      <c r="N388" s="152"/>
      <c r="O388" s="152"/>
      <c r="P388" s="152"/>
      <c r="Q388" s="152"/>
      <c r="R388" s="152"/>
    </row>
    <row r="389" spans="2:18" s="51" customFormat="1" ht="21" x14ac:dyDescent="0.35">
      <c r="B389" s="50"/>
      <c r="C389" s="108" t="s">
        <v>783</v>
      </c>
      <c r="D389" s="41" t="s">
        <v>784</v>
      </c>
      <c r="E389" s="40"/>
      <c r="F389" s="131"/>
      <c r="G389" s="39"/>
      <c r="H389" s="96">
        <f>+SUM(H390)</f>
        <v>190940585</v>
      </c>
      <c r="I389" s="97">
        <f t="shared" si="106"/>
        <v>2.668965705619385E-2</v>
      </c>
      <c r="J389" s="394"/>
      <c r="K389" s="395"/>
      <c r="L389" s="165"/>
      <c r="M389" s="152"/>
      <c r="N389" s="152"/>
      <c r="O389" s="152"/>
      <c r="P389" s="152"/>
      <c r="Q389" s="152"/>
      <c r="R389" s="152"/>
    </row>
    <row r="390" spans="2:18" s="51" customFormat="1" ht="60" x14ac:dyDescent="0.35">
      <c r="B390" s="50"/>
      <c r="C390" s="48" t="s">
        <v>785</v>
      </c>
      <c r="D390" s="219" t="s">
        <v>786</v>
      </c>
      <c r="E390" s="220" t="s">
        <v>121</v>
      </c>
      <c r="F390" s="221">
        <f>VLOOKUP(C390,CANTIDADES,10,0)</f>
        <v>1</v>
      </c>
      <c r="G390" s="46">
        <v>190940584.875</v>
      </c>
      <c r="H390" s="222">
        <f>ROUND(ROUND(F390,2)*ROUND(G390,0),0)</f>
        <v>190940585</v>
      </c>
      <c r="I390" s="223">
        <f t="shared" si="106"/>
        <v>2.668965705619385E-2</v>
      </c>
      <c r="J390" s="394"/>
      <c r="K390" s="395"/>
      <c r="L390" s="165"/>
      <c r="M390" s="152"/>
      <c r="N390" s="152"/>
      <c r="O390" s="152"/>
      <c r="P390" s="152"/>
      <c r="Q390" s="152"/>
      <c r="R390" s="152"/>
    </row>
    <row r="391" spans="2:18" s="51" customFormat="1" ht="21" x14ac:dyDescent="0.35">
      <c r="B391" s="50"/>
      <c r="C391" s="108" t="s">
        <v>787</v>
      </c>
      <c r="D391" s="41" t="s">
        <v>788</v>
      </c>
      <c r="E391" s="40"/>
      <c r="F391" s="131"/>
      <c r="G391" s="39"/>
      <c r="H391" s="96">
        <f>+SUM(H392:H404)</f>
        <v>178824413</v>
      </c>
      <c r="I391" s="97">
        <f t="shared" si="106"/>
        <v>2.4996059670840398E-2</v>
      </c>
      <c r="J391" s="394"/>
      <c r="K391" s="395"/>
      <c r="L391" s="165"/>
      <c r="M391" s="152"/>
      <c r="N391" s="152"/>
      <c r="O391" s="152"/>
      <c r="P391" s="152"/>
      <c r="Q391" s="152"/>
      <c r="R391" s="152"/>
    </row>
    <row r="392" spans="2:18" s="51" customFormat="1" ht="21" x14ac:dyDescent="0.35">
      <c r="B392" s="50"/>
      <c r="C392" s="48" t="s">
        <v>789</v>
      </c>
      <c r="D392" s="47" t="s">
        <v>790</v>
      </c>
      <c r="E392" s="49" t="s">
        <v>38</v>
      </c>
      <c r="F392" s="56">
        <f t="shared" ref="F392:F404" si="115">VLOOKUP(C392,CANTIDADES,10,0)</f>
        <v>354</v>
      </c>
      <c r="G392" s="46">
        <v>55374.434088430433</v>
      </c>
      <c r="H392" s="94">
        <f t="shared" ref="H392:H404" si="116">ROUND(ROUND(F392,2)*ROUND(G392,0),0)</f>
        <v>19602396</v>
      </c>
      <c r="I392" s="95">
        <f t="shared" si="106"/>
        <v>2.7400210736743375E-3</v>
      </c>
      <c r="J392" s="394"/>
      <c r="K392" s="395"/>
      <c r="L392" s="165"/>
      <c r="M392" s="152"/>
      <c r="N392" s="152"/>
      <c r="O392" s="152"/>
      <c r="P392" s="152"/>
      <c r="Q392" s="152"/>
      <c r="R392" s="152"/>
    </row>
    <row r="393" spans="2:18" s="51" customFormat="1" ht="21" x14ac:dyDescent="0.35">
      <c r="B393" s="50"/>
      <c r="C393" s="48" t="s">
        <v>791</v>
      </c>
      <c r="D393" s="47" t="s">
        <v>792</v>
      </c>
      <c r="E393" s="49" t="s">
        <v>38</v>
      </c>
      <c r="F393" s="56">
        <f t="shared" si="115"/>
        <v>25</v>
      </c>
      <c r="G393" s="46">
        <v>23466.469370996714</v>
      </c>
      <c r="H393" s="94">
        <f t="shared" si="116"/>
        <v>586650</v>
      </c>
      <c r="I393" s="95">
        <f t="shared" si="106"/>
        <v>8.2001881957238798E-5</v>
      </c>
      <c r="J393" s="394"/>
      <c r="K393" s="395"/>
      <c r="L393" s="165"/>
      <c r="M393" s="152"/>
      <c r="N393" s="152"/>
      <c r="O393" s="152"/>
      <c r="P393" s="152"/>
      <c r="Q393" s="152"/>
      <c r="R393" s="152"/>
    </row>
    <row r="394" spans="2:18" s="51" customFormat="1" ht="40" x14ac:dyDescent="0.35">
      <c r="B394" s="50"/>
      <c r="C394" s="48" t="s">
        <v>793</v>
      </c>
      <c r="D394" s="47" t="s">
        <v>794</v>
      </c>
      <c r="E394" s="49" t="s">
        <v>38</v>
      </c>
      <c r="F394" s="56">
        <f t="shared" si="115"/>
        <v>97.55</v>
      </c>
      <c r="G394" s="46">
        <v>95917</v>
      </c>
      <c r="H394" s="94">
        <f t="shared" si="116"/>
        <v>9356703</v>
      </c>
      <c r="I394" s="95">
        <f t="shared" si="106"/>
        <v>1.3078790674421583E-3</v>
      </c>
      <c r="J394" s="394"/>
      <c r="K394" s="395"/>
      <c r="L394" s="165"/>
      <c r="M394" s="152"/>
      <c r="N394" s="152"/>
      <c r="O394" s="152"/>
      <c r="P394" s="152"/>
      <c r="Q394" s="152"/>
      <c r="R394" s="152"/>
    </row>
    <row r="395" spans="2:18" s="51" customFormat="1" ht="21" x14ac:dyDescent="0.35">
      <c r="B395" s="50"/>
      <c r="C395" s="48" t="s">
        <v>795</v>
      </c>
      <c r="D395" s="47" t="s">
        <v>796</v>
      </c>
      <c r="E395" s="49" t="s">
        <v>38</v>
      </c>
      <c r="F395" s="56">
        <f t="shared" si="115"/>
        <v>50</v>
      </c>
      <c r="G395" s="46">
        <v>625307</v>
      </c>
      <c r="H395" s="94">
        <f t="shared" si="116"/>
        <v>31265350</v>
      </c>
      <c r="I395" s="95">
        <f t="shared" si="106"/>
        <v>4.3702676895112178E-3</v>
      </c>
      <c r="J395" s="394"/>
      <c r="K395" s="395"/>
      <c r="L395" s="165"/>
      <c r="M395" s="152"/>
      <c r="N395" s="152"/>
      <c r="O395" s="152"/>
      <c r="P395" s="152"/>
      <c r="Q395" s="152"/>
      <c r="R395" s="152"/>
    </row>
    <row r="396" spans="2:18" s="51" customFormat="1" ht="21" x14ac:dyDescent="0.35">
      <c r="B396" s="50"/>
      <c r="C396" s="48" t="s">
        <v>797</v>
      </c>
      <c r="D396" s="47" t="s">
        <v>798</v>
      </c>
      <c r="E396" s="49" t="s">
        <v>38</v>
      </c>
      <c r="F396" s="56">
        <f t="shared" si="115"/>
        <v>336</v>
      </c>
      <c r="G396" s="46">
        <v>125347.59911104091</v>
      </c>
      <c r="H396" s="94">
        <f t="shared" si="116"/>
        <v>42116928</v>
      </c>
      <c r="I396" s="95">
        <f t="shared" si="106"/>
        <v>5.8871002441959015E-3</v>
      </c>
      <c r="J396" s="415"/>
      <c r="K396" s="395"/>
      <c r="L396" s="165"/>
      <c r="M396" s="152"/>
      <c r="N396" s="152"/>
      <c r="O396" s="152"/>
      <c r="P396" s="152"/>
      <c r="Q396" s="152"/>
      <c r="R396" s="152"/>
    </row>
    <row r="397" spans="2:18" s="51" customFormat="1" ht="21" x14ac:dyDescent="0.35">
      <c r="B397" s="50"/>
      <c r="C397" s="48" t="s">
        <v>799</v>
      </c>
      <c r="D397" s="47" t="s">
        <v>800</v>
      </c>
      <c r="E397" s="49" t="s">
        <v>38</v>
      </c>
      <c r="F397" s="56">
        <f t="shared" si="115"/>
        <v>15</v>
      </c>
      <c r="G397" s="46">
        <v>101718</v>
      </c>
      <c r="H397" s="94">
        <f t="shared" si="116"/>
        <v>1525770</v>
      </c>
      <c r="I397" s="95">
        <f t="shared" si="106"/>
        <v>2.132719874437846E-4</v>
      </c>
      <c r="J397" s="394"/>
      <c r="K397" s="395"/>
      <c r="L397" s="165"/>
      <c r="M397" s="152"/>
      <c r="N397" s="152"/>
      <c r="O397" s="152"/>
      <c r="P397" s="152"/>
      <c r="Q397" s="152"/>
      <c r="R397" s="152"/>
    </row>
    <row r="398" spans="2:18" s="51" customFormat="1" ht="21" x14ac:dyDescent="0.35">
      <c r="B398" s="50"/>
      <c r="C398" s="48" t="s">
        <v>801</v>
      </c>
      <c r="D398" s="47" t="s">
        <v>802</v>
      </c>
      <c r="E398" s="49" t="s">
        <v>38</v>
      </c>
      <c r="F398" s="56">
        <f t="shared" si="115"/>
        <v>119</v>
      </c>
      <c r="G398" s="46">
        <v>47248.999974811355</v>
      </c>
      <c r="H398" s="94">
        <f t="shared" si="116"/>
        <v>5622631</v>
      </c>
      <c r="I398" s="95">
        <f t="shared" si="106"/>
        <v>7.85930833633532E-4</v>
      </c>
      <c r="J398" s="394"/>
      <c r="K398" s="395"/>
      <c r="L398" s="165"/>
      <c r="M398" s="152"/>
      <c r="N398" s="152"/>
      <c r="O398" s="152"/>
      <c r="P398" s="152"/>
      <c r="Q398" s="152"/>
      <c r="R398" s="152"/>
    </row>
    <row r="399" spans="2:18" s="51" customFormat="1" ht="21" x14ac:dyDescent="0.35">
      <c r="B399" s="50"/>
      <c r="C399" s="48" t="s">
        <v>803</v>
      </c>
      <c r="D399" s="47" t="s">
        <v>804</v>
      </c>
      <c r="E399" s="49" t="s">
        <v>38</v>
      </c>
      <c r="F399" s="56">
        <f t="shared" si="115"/>
        <v>52</v>
      </c>
      <c r="G399" s="46">
        <v>61042.258340195978</v>
      </c>
      <c r="H399" s="94">
        <f t="shared" si="116"/>
        <v>3174184</v>
      </c>
      <c r="I399" s="95">
        <f t="shared" si="106"/>
        <v>4.4368714170042798E-4</v>
      </c>
      <c r="J399" s="394"/>
      <c r="K399" s="395"/>
      <c r="L399" s="165"/>
      <c r="M399" s="152"/>
      <c r="N399" s="152"/>
      <c r="O399" s="152"/>
      <c r="P399" s="152"/>
      <c r="Q399" s="152"/>
      <c r="R399" s="152"/>
    </row>
    <row r="400" spans="2:18" s="51" customFormat="1" ht="21" x14ac:dyDescent="0.35">
      <c r="B400" s="50"/>
      <c r="C400" s="48" t="s">
        <v>805</v>
      </c>
      <c r="D400" s="47" t="s">
        <v>806</v>
      </c>
      <c r="E400" s="49" t="s">
        <v>38</v>
      </c>
      <c r="F400" s="56">
        <f t="shared" si="115"/>
        <v>92</v>
      </c>
      <c r="G400" s="46">
        <v>87222.781420463521</v>
      </c>
      <c r="H400" s="94">
        <f t="shared" si="116"/>
        <v>8024516</v>
      </c>
      <c r="I400" s="95">
        <f t="shared" si="106"/>
        <v>1.1216660935753414E-3</v>
      </c>
      <c r="J400" s="394"/>
      <c r="K400" s="395"/>
      <c r="L400" s="165"/>
      <c r="M400" s="152"/>
      <c r="N400" s="152"/>
      <c r="O400" s="152"/>
      <c r="P400" s="152"/>
      <c r="Q400" s="152"/>
      <c r="R400" s="152"/>
    </row>
    <row r="401" spans="2:18" s="51" customFormat="1" x14ac:dyDescent="0.35">
      <c r="B401" s="52"/>
      <c r="C401" s="48" t="s">
        <v>807</v>
      </c>
      <c r="D401" s="47" t="s">
        <v>808</v>
      </c>
      <c r="E401" s="49" t="s">
        <v>38</v>
      </c>
      <c r="F401" s="56">
        <f t="shared" si="115"/>
        <v>157</v>
      </c>
      <c r="G401" s="46">
        <v>127511.13122481135</v>
      </c>
      <c r="H401" s="94">
        <f t="shared" si="116"/>
        <v>20019227</v>
      </c>
      <c r="I401" s="95">
        <f t="shared" si="106"/>
        <v>2.7982856717449381E-3</v>
      </c>
      <c r="J401" s="394"/>
      <c r="K401" s="395"/>
      <c r="L401" s="165"/>
      <c r="M401" s="152"/>
      <c r="N401" s="152"/>
      <c r="O401" s="152"/>
      <c r="P401" s="152"/>
      <c r="Q401" s="152"/>
      <c r="R401" s="152"/>
    </row>
    <row r="402" spans="2:18" s="51" customFormat="1" ht="21" x14ac:dyDescent="0.35">
      <c r="B402" s="50"/>
      <c r="C402" s="48" t="s">
        <v>809</v>
      </c>
      <c r="D402" s="47" t="s">
        <v>810</v>
      </c>
      <c r="E402" s="49" t="s">
        <v>38</v>
      </c>
      <c r="F402" s="56">
        <f t="shared" si="115"/>
        <v>60</v>
      </c>
      <c r="G402" s="46">
        <v>244690.57381654091</v>
      </c>
      <c r="H402" s="94">
        <f t="shared" si="116"/>
        <v>14681460</v>
      </c>
      <c r="I402" s="95">
        <f t="shared" si="106"/>
        <v>2.0521731013038833E-3</v>
      </c>
      <c r="J402" s="394"/>
      <c r="K402" s="395"/>
      <c r="L402" s="165"/>
      <c r="M402" s="152"/>
      <c r="N402" s="152"/>
      <c r="O402" s="152"/>
      <c r="P402" s="152"/>
      <c r="Q402" s="152"/>
      <c r="R402" s="152"/>
    </row>
    <row r="403" spans="2:18" s="51" customFormat="1" ht="21" x14ac:dyDescent="0.35">
      <c r="B403" s="50"/>
      <c r="C403" s="48" t="s">
        <v>811</v>
      </c>
      <c r="D403" s="47" t="s">
        <v>812</v>
      </c>
      <c r="E403" s="49" t="s">
        <v>38</v>
      </c>
      <c r="F403" s="56">
        <f t="shared" si="115"/>
        <v>10</v>
      </c>
      <c r="G403" s="46">
        <v>216648.98849843044</v>
      </c>
      <c r="H403" s="94">
        <f t="shared" si="116"/>
        <v>2166490</v>
      </c>
      <c r="I403" s="95">
        <f t="shared" si="106"/>
        <v>3.0283176892787573E-4</v>
      </c>
      <c r="J403" s="394"/>
      <c r="K403" s="395"/>
      <c r="L403" s="165"/>
      <c r="M403" s="152"/>
      <c r="N403" s="152"/>
      <c r="O403" s="152"/>
      <c r="P403" s="152"/>
      <c r="Q403" s="152"/>
      <c r="R403" s="152"/>
    </row>
    <row r="404" spans="2:18" s="51" customFormat="1" ht="21" x14ac:dyDescent="0.35">
      <c r="B404" s="50"/>
      <c r="C404" s="48" t="s">
        <v>813</v>
      </c>
      <c r="D404" s="47" t="s">
        <v>814</v>
      </c>
      <c r="E404" s="49" t="s">
        <v>38</v>
      </c>
      <c r="F404" s="56">
        <f t="shared" si="115"/>
        <v>54</v>
      </c>
      <c r="G404" s="46">
        <v>383002.29699843039</v>
      </c>
      <c r="H404" s="94">
        <f t="shared" si="116"/>
        <v>20682108</v>
      </c>
      <c r="I404" s="95">
        <f t="shared" si="106"/>
        <v>2.8909431157297608E-3</v>
      </c>
      <c r="J404" s="394"/>
      <c r="K404" s="395"/>
      <c r="L404" s="165"/>
      <c r="M404" s="152"/>
      <c r="N404" s="152"/>
      <c r="O404" s="152"/>
      <c r="P404" s="152"/>
      <c r="Q404" s="152"/>
      <c r="R404" s="152"/>
    </row>
    <row r="405" spans="2:18" s="51" customFormat="1" ht="21" x14ac:dyDescent="0.35">
      <c r="B405" s="50"/>
      <c r="C405" s="108" t="s">
        <v>815</v>
      </c>
      <c r="D405" s="41" t="s">
        <v>816</v>
      </c>
      <c r="E405" s="40"/>
      <c r="F405" s="131"/>
      <c r="G405" s="39"/>
      <c r="H405" s="96">
        <f>+SUM(H406:H461)</f>
        <v>193880499</v>
      </c>
      <c r="I405" s="97">
        <f t="shared" si="106"/>
        <v>2.7100597959274789E-2</v>
      </c>
      <c r="J405" s="394"/>
      <c r="K405" s="395"/>
      <c r="L405" s="165"/>
      <c r="M405" s="152"/>
      <c r="N405" s="152"/>
      <c r="O405" s="152"/>
      <c r="P405" s="152"/>
      <c r="Q405" s="152"/>
      <c r="R405" s="152"/>
    </row>
    <row r="406" spans="2:18" s="51" customFormat="1" ht="21" x14ac:dyDescent="0.35">
      <c r="B406" s="50"/>
      <c r="C406" s="48" t="s">
        <v>817</v>
      </c>
      <c r="D406" s="47" t="s">
        <v>818</v>
      </c>
      <c r="E406" s="49" t="s">
        <v>121</v>
      </c>
      <c r="F406" s="56">
        <f t="shared" ref="F406:F440" si="117">VLOOKUP(C406,CANTIDADES,10,0)</f>
        <v>2</v>
      </c>
      <c r="G406" s="46">
        <v>228178</v>
      </c>
      <c r="H406" s="94">
        <f t="shared" ref="H406:H440" si="118">ROUND(ROUND(F406,2)*ROUND(G406,0),0)</f>
        <v>456356</v>
      </c>
      <c r="I406" s="95">
        <f t="shared" si="106"/>
        <v>6.3789398862145523E-5</v>
      </c>
      <c r="J406" s="394"/>
      <c r="K406" s="395"/>
      <c r="L406" s="165"/>
      <c r="M406" s="152"/>
      <c r="N406" s="152"/>
      <c r="O406" s="152"/>
      <c r="P406" s="152"/>
      <c r="Q406" s="152"/>
      <c r="R406" s="152"/>
    </row>
    <row r="407" spans="2:18" s="51" customFormat="1" ht="21" x14ac:dyDescent="0.35">
      <c r="B407" s="50"/>
      <c r="C407" s="48" t="s">
        <v>819</v>
      </c>
      <c r="D407" s="47" t="s">
        <v>820</v>
      </c>
      <c r="E407" s="49" t="s">
        <v>38</v>
      </c>
      <c r="F407" s="56">
        <f t="shared" si="117"/>
        <v>1</v>
      </c>
      <c r="G407" s="46">
        <v>241648</v>
      </c>
      <c r="H407" s="94">
        <f t="shared" si="118"/>
        <v>241648</v>
      </c>
      <c r="I407" s="95">
        <f t="shared" si="106"/>
        <v>3.3777534767242551E-5</v>
      </c>
      <c r="J407" s="394"/>
      <c r="K407" s="395"/>
      <c r="L407" s="165"/>
      <c r="M407" s="152"/>
      <c r="N407" s="152"/>
      <c r="O407" s="152"/>
      <c r="P407" s="152"/>
      <c r="Q407" s="152"/>
      <c r="R407" s="152"/>
    </row>
    <row r="408" spans="2:18" s="51" customFormat="1" ht="21" x14ac:dyDescent="0.35">
      <c r="B408" s="50"/>
      <c r="C408" s="48" t="s">
        <v>821</v>
      </c>
      <c r="D408" s="47" t="s">
        <v>822</v>
      </c>
      <c r="E408" s="49" t="s">
        <v>38</v>
      </c>
      <c r="F408" s="56">
        <f t="shared" si="117"/>
        <v>1</v>
      </c>
      <c r="G408" s="46">
        <v>252647.62483141926</v>
      </c>
      <c r="H408" s="94">
        <f t="shared" si="118"/>
        <v>252648</v>
      </c>
      <c r="I408" s="95">
        <f t="shared" si="106"/>
        <v>3.5315113735161456E-5</v>
      </c>
      <c r="J408" s="394"/>
      <c r="K408" s="395"/>
      <c r="L408" s="165"/>
      <c r="M408" s="152"/>
      <c r="N408" s="152"/>
      <c r="O408" s="152"/>
      <c r="P408" s="152"/>
      <c r="Q408" s="152"/>
      <c r="R408" s="152"/>
    </row>
    <row r="409" spans="2:18" s="51" customFormat="1" ht="21" x14ac:dyDescent="0.35">
      <c r="B409" s="50"/>
      <c r="C409" s="48" t="s">
        <v>823</v>
      </c>
      <c r="D409" s="47" t="s">
        <v>824</v>
      </c>
      <c r="E409" s="49" t="s">
        <v>38</v>
      </c>
      <c r="F409" s="56">
        <f t="shared" si="117"/>
        <v>116</v>
      </c>
      <c r="G409" s="46">
        <v>16920</v>
      </c>
      <c r="H409" s="94">
        <f t="shared" si="118"/>
        <v>1962720</v>
      </c>
      <c r="I409" s="95">
        <f t="shared" si="106"/>
        <v>2.7434881744670884E-4</v>
      </c>
      <c r="J409" s="394"/>
      <c r="K409" s="395"/>
      <c r="L409" s="165"/>
      <c r="M409" s="152"/>
      <c r="N409" s="152"/>
      <c r="O409" s="152"/>
      <c r="P409" s="152"/>
      <c r="Q409" s="152"/>
      <c r="R409" s="152"/>
    </row>
    <row r="410" spans="2:18" s="51" customFormat="1" ht="21" x14ac:dyDescent="0.35">
      <c r="B410" s="50"/>
      <c r="C410" s="48" t="s">
        <v>825</v>
      </c>
      <c r="D410" s="47" t="s">
        <v>826</v>
      </c>
      <c r="E410" s="49" t="s">
        <v>38</v>
      </c>
      <c r="F410" s="56">
        <f t="shared" si="117"/>
        <v>1</v>
      </c>
      <c r="G410" s="46">
        <v>572348</v>
      </c>
      <c r="H410" s="94">
        <f t="shared" si="118"/>
        <v>572348</v>
      </c>
      <c r="I410" s="95">
        <f t="shared" si="106"/>
        <v>8.0002749739131873E-5</v>
      </c>
      <c r="J410" s="394"/>
      <c r="K410" s="395"/>
      <c r="L410" s="165"/>
      <c r="M410" s="152"/>
      <c r="N410" s="152"/>
      <c r="O410" s="152"/>
      <c r="P410" s="152"/>
      <c r="Q410" s="152"/>
      <c r="R410" s="152"/>
    </row>
    <row r="411" spans="2:18" s="51" customFormat="1" ht="21" x14ac:dyDescent="0.35">
      <c r="B411" s="50"/>
      <c r="C411" s="48" t="s">
        <v>827</v>
      </c>
      <c r="D411" s="47" t="s">
        <v>828</v>
      </c>
      <c r="E411" s="49" t="s">
        <v>38</v>
      </c>
      <c r="F411" s="56">
        <f t="shared" si="117"/>
        <v>1</v>
      </c>
      <c r="G411" s="46">
        <v>524482.76241570967</v>
      </c>
      <c r="H411" s="94">
        <f t="shared" si="118"/>
        <v>524483</v>
      </c>
      <c r="I411" s="95">
        <f t="shared" si="106"/>
        <v>7.3312184530092004E-5</v>
      </c>
      <c r="J411" s="394"/>
      <c r="K411" s="395"/>
      <c r="L411" s="165"/>
      <c r="M411" s="152"/>
      <c r="N411" s="152"/>
      <c r="O411" s="152"/>
      <c r="P411" s="152"/>
      <c r="Q411" s="152"/>
      <c r="R411" s="152"/>
    </row>
    <row r="412" spans="2:18" s="51" customFormat="1" ht="21" x14ac:dyDescent="0.35">
      <c r="B412" s="50"/>
      <c r="C412" s="48" t="s">
        <v>829</v>
      </c>
      <c r="D412" s="47" t="s">
        <v>830</v>
      </c>
      <c r="E412" s="49" t="s">
        <v>121</v>
      </c>
      <c r="F412" s="56">
        <f t="shared" si="117"/>
        <v>32</v>
      </c>
      <c r="G412" s="46">
        <v>20016</v>
      </c>
      <c r="H412" s="94">
        <f t="shared" si="118"/>
        <v>640512</v>
      </c>
      <c r="I412" s="95">
        <f t="shared" si="106"/>
        <v>8.9530707263606817E-5</v>
      </c>
      <c r="J412" s="394"/>
      <c r="K412" s="395"/>
      <c r="L412" s="165"/>
      <c r="M412" s="152"/>
      <c r="N412" s="152"/>
      <c r="O412" s="152"/>
      <c r="P412" s="152"/>
      <c r="Q412" s="152"/>
      <c r="R412" s="152"/>
    </row>
    <row r="413" spans="2:18" s="51" customFormat="1" ht="21" x14ac:dyDescent="0.35">
      <c r="B413" s="50"/>
      <c r="C413" s="48" t="s">
        <v>831</v>
      </c>
      <c r="D413" s="47" t="s">
        <v>832</v>
      </c>
      <c r="E413" s="49" t="s">
        <v>121</v>
      </c>
      <c r="F413" s="134">
        <f t="shared" si="117"/>
        <v>92</v>
      </c>
      <c r="G413" s="46">
        <v>18385</v>
      </c>
      <c r="H413" s="94">
        <f t="shared" si="118"/>
        <v>1691420</v>
      </c>
      <c r="I413" s="95">
        <f t="shared" si="106"/>
        <v>2.3642652890158161E-4</v>
      </c>
      <c r="J413" s="394"/>
      <c r="K413" s="395"/>
      <c r="L413" s="165"/>
      <c r="M413" s="152"/>
      <c r="N413" s="152"/>
      <c r="O413" s="152"/>
      <c r="P413" s="152"/>
      <c r="Q413" s="152"/>
      <c r="R413" s="152"/>
    </row>
    <row r="414" spans="2:18" s="51" customFormat="1" ht="21" x14ac:dyDescent="0.35">
      <c r="B414" s="50"/>
      <c r="C414" s="48" t="s">
        <v>833</v>
      </c>
      <c r="D414" s="47" t="s">
        <v>834</v>
      </c>
      <c r="E414" s="49" t="s">
        <v>121</v>
      </c>
      <c r="F414" s="56">
        <f t="shared" si="117"/>
        <v>4</v>
      </c>
      <c r="G414" s="46">
        <v>30509</v>
      </c>
      <c r="H414" s="94">
        <f t="shared" si="118"/>
        <v>122036</v>
      </c>
      <c r="I414" s="95">
        <f t="shared" ref="I414:I445" si="119">+H414/$H$594</f>
        <v>1.7058180629904702E-5</v>
      </c>
      <c r="J414" s="394"/>
      <c r="K414" s="395"/>
      <c r="L414" s="165"/>
      <c r="M414" s="152"/>
      <c r="N414" s="152"/>
      <c r="O414" s="152"/>
      <c r="P414" s="152"/>
      <c r="Q414" s="152"/>
      <c r="R414" s="152"/>
    </row>
    <row r="415" spans="2:18" s="51" customFormat="1" ht="21" x14ac:dyDescent="0.35">
      <c r="B415" s="50"/>
      <c r="C415" s="48" t="s">
        <v>835</v>
      </c>
      <c r="D415" s="47" t="s">
        <v>836</v>
      </c>
      <c r="E415" s="49" t="s">
        <v>121</v>
      </c>
      <c r="F415" s="56">
        <f t="shared" si="117"/>
        <v>4</v>
      </c>
      <c r="G415" s="46">
        <v>32016.623198116518</v>
      </c>
      <c r="H415" s="94">
        <f t="shared" si="118"/>
        <v>128068</v>
      </c>
      <c r="I415" s="95">
        <f t="shared" si="119"/>
        <v>1.7901333023948963E-5</v>
      </c>
      <c r="J415" s="394"/>
      <c r="K415" s="395"/>
      <c r="L415" s="165"/>
      <c r="M415" s="152"/>
      <c r="N415" s="152"/>
      <c r="O415" s="152"/>
      <c r="P415" s="152"/>
      <c r="Q415" s="152"/>
      <c r="R415" s="152"/>
    </row>
    <row r="416" spans="2:18" s="51" customFormat="1" ht="21" x14ac:dyDescent="0.35">
      <c r="B416" s="50"/>
      <c r="C416" s="48" t="s">
        <v>837</v>
      </c>
      <c r="D416" s="47" t="s">
        <v>838</v>
      </c>
      <c r="E416" s="49" t="s">
        <v>121</v>
      </c>
      <c r="F416" s="134">
        <f t="shared" si="117"/>
        <v>1</v>
      </c>
      <c r="G416" s="46">
        <v>6876481</v>
      </c>
      <c r="H416" s="123">
        <f t="shared" si="118"/>
        <v>6876481</v>
      </c>
      <c r="I416" s="124">
        <f t="shared" si="119"/>
        <v>9.6119386899036127E-4</v>
      </c>
      <c r="J416" s="394"/>
      <c r="K416" s="395"/>
      <c r="L416" s="165"/>
      <c r="M416" s="152"/>
      <c r="N416" s="152"/>
      <c r="O416" s="152"/>
      <c r="P416" s="152"/>
      <c r="Q416" s="152"/>
      <c r="R416" s="152"/>
    </row>
    <row r="417" spans="2:18" s="51" customFormat="1" ht="21" x14ac:dyDescent="0.35">
      <c r="B417" s="50"/>
      <c r="C417" s="48" t="s">
        <v>839</v>
      </c>
      <c r="D417" s="53" t="s">
        <v>840</v>
      </c>
      <c r="E417" s="49" t="s">
        <v>121</v>
      </c>
      <c r="F417" s="56">
        <f t="shared" si="117"/>
        <v>2</v>
      </c>
      <c r="G417" s="46">
        <v>22172.882998430432</v>
      </c>
      <c r="H417" s="94">
        <f t="shared" si="118"/>
        <v>44346</v>
      </c>
      <c r="I417" s="95">
        <f t="shared" si="119"/>
        <v>6.1986797192119864E-6</v>
      </c>
      <c r="J417" s="394"/>
      <c r="K417" s="395"/>
      <c r="L417" s="165"/>
      <c r="M417" s="152"/>
      <c r="N417" s="152"/>
      <c r="O417" s="152"/>
      <c r="P417" s="152"/>
      <c r="Q417" s="152"/>
      <c r="R417" s="152"/>
    </row>
    <row r="418" spans="2:18" s="51" customFormat="1" ht="40" x14ac:dyDescent="0.35">
      <c r="B418" s="50"/>
      <c r="C418" s="48" t="s">
        <v>841</v>
      </c>
      <c r="D418" s="47" t="s">
        <v>842</v>
      </c>
      <c r="E418" s="49" t="s">
        <v>121</v>
      </c>
      <c r="F418" s="56">
        <f t="shared" si="117"/>
        <v>358</v>
      </c>
      <c r="G418" s="46">
        <v>89656</v>
      </c>
      <c r="H418" s="94">
        <f t="shared" si="118"/>
        <v>32096848</v>
      </c>
      <c r="I418" s="95">
        <f t="shared" si="119"/>
        <v>4.4864944019354577E-3</v>
      </c>
      <c r="J418" s="394"/>
      <c r="K418" s="395"/>
      <c r="L418" s="165"/>
      <c r="M418" s="152"/>
      <c r="N418" s="152"/>
      <c r="O418" s="152"/>
      <c r="P418" s="152"/>
      <c r="Q418" s="152"/>
      <c r="R418" s="152"/>
    </row>
    <row r="419" spans="2:18" s="51" customFormat="1" ht="21" x14ac:dyDescent="0.35">
      <c r="B419" s="50"/>
      <c r="C419" s="48" t="s">
        <v>843</v>
      </c>
      <c r="D419" s="47" t="s">
        <v>844</v>
      </c>
      <c r="E419" s="49" t="s">
        <v>121</v>
      </c>
      <c r="F419" s="56">
        <f t="shared" si="117"/>
        <v>46</v>
      </c>
      <c r="G419" s="46">
        <v>92463</v>
      </c>
      <c r="H419" s="94">
        <f t="shared" si="118"/>
        <v>4253298</v>
      </c>
      <c r="I419" s="95">
        <f t="shared" si="119"/>
        <v>5.9452559537195924E-4</v>
      </c>
      <c r="J419" s="394"/>
      <c r="K419" s="395"/>
      <c r="L419" s="165"/>
      <c r="M419" s="152"/>
      <c r="N419" s="152"/>
      <c r="O419" s="152"/>
      <c r="P419" s="152"/>
      <c r="Q419" s="152"/>
      <c r="R419" s="152"/>
    </row>
    <row r="420" spans="2:18" s="51" customFormat="1" ht="21" x14ac:dyDescent="0.35">
      <c r="B420" s="50"/>
      <c r="C420" s="48" t="s">
        <v>845</v>
      </c>
      <c r="D420" s="47" t="s">
        <v>846</v>
      </c>
      <c r="E420" s="49" t="s">
        <v>121</v>
      </c>
      <c r="F420" s="56">
        <f t="shared" si="117"/>
        <v>12</v>
      </c>
      <c r="G420" s="46">
        <v>54864.846955128291</v>
      </c>
      <c r="H420" s="94">
        <f t="shared" si="118"/>
        <v>658380</v>
      </c>
      <c r="I420" s="95">
        <f t="shared" si="119"/>
        <v>9.2028294627131822E-5</v>
      </c>
      <c r="J420" s="394"/>
      <c r="K420" s="395"/>
      <c r="L420" s="165"/>
      <c r="M420" s="152"/>
      <c r="N420" s="152"/>
      <c r="O420" s="152"/>
      <c r="P420" s="152"/>
      <c r="Q420" s="152"/>
      <c r="R420" s="152"/>
    </row>
    <row r="421" spans="2:18" s="51" customFormat="1" ht="21" x14ac:dyDescent="0.35">
      <c r="B421" s="50"/>
      <c r="C421" s="48" t="s">
        <v>847</v>
      </c>
      <c r="D421" s="47" t="s">
        <v>848</v>
      </c>
      <c r="E421" s="49" t="s">
        <v>121</v>
      </c>
      <c r="F421" s="56">
        <f t="shared" si="117"/>
        <v>30</v>
      </c>
      <c r="G421" s="46">
        <v>143986.82158095989</v>
      </c>
      <c r="H421" s="94">
        <f t="shared" si="118"/>
        <v>4319610</v>
      </c>
      <c r="I421" s="95">
        <f t="shared" si="119"/>
        <v>6.0379468051019903E-4</v>
      </c>
      <c r="J421" s="394"/>
      <c r="K421" s="395"/>
      <c r="L421" s="165"/>
      <c r="M421" s="152"/>
      <c r="N421" s="152"/>
      <c r="O421" s="152"/>
      <c r="P421" s="152"/>
      <c r="Q421" s="152"/>
      <c r="R421" s="152"/>
    </row>
    <row r="422" spans="2:18" s="51" customFormat="1" ht="21" x14ac:dyDescent="0.35">
      <c r="B422" s="50"/>
      <c r="C422" s="48" t="s">
        <v>849</v>
      </c>
      <c r="D422" s="47" t="s">
        <v>850</v>
      </c>
      <c r="E422" s="49" t="s">
        <v>121</v>
      </c>
      <c r="F422" s="56">
        <f t="shared" si="117"/>
        <v>28</v>
      </c>
      <c r="G422" s="46">
        <v>439614.3853807908</v>
      </c>
      <c r="H422" s="94">
        <f t="shared" si="118"/>
        <v>12309192</v>
      </c>
      <c r="I422" s="95">
        <f t="shared" si="119"/>
        <v>1.7205777028432424E-3</v>
      </c>
      <c r="J422" s="394"/>
      <c r="K422" s="395"/>
      <c r="L422" s="165"/>
      <c r="M422" s="152"/>
      <c r="N422" s="152"/>
      <c r="O422" s="152"/>
      <c r="P422" s="152"/>
      <c r="Q422" s="152"/>
      <c r="R422" s="152"/>
    </row>
    <row r="423" spans="2:18" s="51" customFormat="1" ht="40" x14ac:dyDescent="0.35">
      <c r="B423" s="50"/>
      <c r="C423" s="48" t="s">
        <v>851</v>
      </c>
      <c r="D423" s="47" t="s">
        <v>852</v>
      </c>
      <c r="E423" s="49" t="s">
        <v>121</v>
      </c>
      <c r="F423" s="56">
        <f t="shared" si="117"/>
        <v>2</v>
      </c>
      <c r="G423" s="46">
        <v>325479.62081654085</v>
      </c>
      <c r="H423" s="94">
        <f t="shared" si="118"/>
        <v>650960</v>
      </c>
      <c r="I423" s="95">
        <f t="shared" si="119"/>
        <v>9.0991127723317433E-5</v>
      </c>
      <c r="J423" s="394"/>
      <c r="K423" s="395"/>
      <c r="L423" s="165"/>
      <c r="M423" s="152"/>
      <c r="N423" s="152"/>
      <c r="O423" s="152"/>
      <c r="P423" s="152"/>
      <c r="Q423" s="152"/>
      <c r="R423" s="152"/>
    </row>
    <row r="424" spans="2:18" s="51" customFormat="1" ht="21" x14ac:dyDescent="0.35">
      <c r="B424" s="50"/>
      <c r="C424" s="48" t="s">
        <v>853</v>
      </c>
      <c r="D424" s="47" t="s">
        <v>854</v>
      </c>
      <c r="E424" s="49" t="s">
        <v>121</v>
      </c>
      <c r="F424" s="56">
        <f t="shared" si="117"/>
        <v>46</v>
      </c>
      <c r="G424" s="46">
        <v>38162</v>
      </c>
      <c r="H424" s="94">
        <f t="shared" si="118"/>
        <v>1755452</v>
      </c>
      <c r="I424" s="95">
        <f t="shared" si="119"/>
        <v>2.4537691585374376E-4</v>
      </c>
      <c r="J424" s="394"/>
      <c r="K424" s="395"/>
      <c r="L424" s="165"/>
      <c r="M424" s="152"/>
      <c r="N424" s="152"/>
      <c r="O424" s="152"/>
      <c r="P424" s="152"/>
      <c r="Q424" s="152"/>
      <c r="R424" s="152"/>
    </row>
    <row r="425" spans="2:18" s="51" customFormat="1" ht="21" x14ac:dyDescent="0.35">
      <c r="B425" s="50"/>
      <c r="C425" s="48" t="s">
        <v>855</v>
      </c>
      <c r="D425" s="47" t="s">
        <v>856</v>
      </c>
      <c r="E425" s="49" t="s">
        <v>121</v>
      </c>
      <c r="F425" s="56">
        <f t="shared" si="117"/>
        <v>12</v>
      </c>
      <c r="G425" s="46">
        <v>21507.01449882282</v>
      </c>
      <c r="H425" s="94">
        <f t="shared" si="118"/>
        <v>258084</v>
      </c>
      <c r="I425" s="95">
        <f t="shared" si="119"/>
        <v>3.6074957305125742E-5</v>
      </c>
      <c r="J425" s="394"/>
      <c r="K425" s="395"/>
      <c r="L425" s="165"/>
      <c r="M425" s="152"/>
      <c r="N425" s="152"/>
      <c r="O425" s="152"/>
      <c r="P425" s="152"/>
      <c r="Q425" s="152"/>
      <c r="R425" s="152"/>
    </row>
    <row r="426" spans="2:18" s="51" customFormat="1" ht="21" x14ac:dyDescent="0.35">
      <c r="B426" s="50"/>
      <c r="C426" s="48" t="s">
        <v>857</v>
      </c>
      <c r="D426" s="47" t="s">
        <v>858</v>
      </c>
      <c r="E426" s="49" t="s">
        <v>121</v>
      </c>
      <c r="F426" s="56">
        <f t="shared" si="117"/>
        <v>33</v>
      </c>
      <c r="G426" s="46">
        <v>48263</v>
      </c>
      <c r="H426" s="94">
        <f t="shared" si="118"/>
        <v>1592679</v>
      </c>
      <c r="I426" s="95">
        <f t="shared" si="119"/>
        <v>2.2262452118601062E-4</v>
      </c>
      <c r="J426" s="394"/>
      <c r="K426" s="395"/>
      <c r="L426" s="165"/>
      <c r="M426" s="152"/>
      <c r="N426" s="152"/>
      <c r="O426" s="152"/>
      <c r="P426" s="152"/>
      <c r="Q426" s="152"/>
      <c r="R426" s="152"/>
    </row>
    <row r="427" spans="2:18" s="51" customFormat="1" ht="21" x14ac:dyDescent="0.35">
      <c r="B427" s="50"/>
      <c r="C427" s="48" t="s">
        <v>859</v>
      </c>
      <c r="D427" s="47" t="s">
        <v>860</v>
      </c>
      <c r="E427" s="49" t="s">
        <v>121</v>
      </c>
      <c r="F427" s="134">
        <f t="shared" ref="F427" si="120">VLOOKUP(C427,CANTIDADES,10,0)</f>
        <v>15</v>
      </c>
      <c r="G427" s="46">
        <v>355875</v>
      </c>
      <c r="H427" s="123">
        <f t="shared" ref="H427" si="121">ROUND(ROUND(F427,2)*ROUND(G427,0),0)</f>
        <v>5338125</v>
      </c>
      <c r="I427" s="124">
        <f t="shared" si="119"/>
        <v>7.4616261164746507E-4</v>
      </c>
      <c r="J427" s="394"/>
      <c r="K427" s="395"/>
      <c r="L427" s="165"/>
      <c r="M427" s="152"/>
      <c r="N427" s="152"/>
      <c r="O427" s="152"/>
      <c r="P427" s="152"/>
      <c r="Q427" s="152"/>
      <c r="R427" s="152"/>
    </row>
    <row r="428" spans="2:18" s="51" customFormat="1" ht="21" x14ac:dyDescent="0.35">
      <c r="B428" s="50"/>
      <c r="C428" s="48" t="s">
        <v>861</v>
      </c>
      <c r="D428" s="47" t="s">
        <v>862</v>
      </c>
      <c r="E428" s="49" t="s">
        <v>121</v>
      </c>
      <c r="F428" s="134">
        <f t="shared" si="117"/>
        <v>6</v>
      </c>
      <c r="G428" s="46">
        <v>191425</v>
      </c>
      <c r="H428" s="123">
        <f t="shared" si="118"/>
        <v>1148550</v>
      </c>
      <c r="I428" s="124">
        <f t="shared" si="119"/>
        <v>1.6054421123666007E-4</v>
      </c>
      <c r="J428" s="394"/>
      <c r="K428" s="395"/>
      <c r="L428" s="165"/>
      <c r="M428" s="152"/>
      <c r="N428" s="152"/>
      <c r="O428" s="152"/>
      <c r="P428" s="152"/>
      <c r="Q428" s="152"/>
      <c r="R428" s="152"/>
    </row>
    <row r="429" spans="2:18" s="51" customFormat="1" ht="21" x14ac:dyDescent="0.35">
      <c r="B429" s="50"/>
      <c r="C429" s="48" t="s">
        <v>863</v>
      </c>
      <c r="D429" s="47" t="s">
        <v>864</v>
      </c>
      <c r="E429" s="49" t="s">
        <v>121</v>
      </c>
      <c r="F429" s="134">
        <f t="shared" si="117"/>
        <v>79</v>
      </c>
      <c r="G429" s="46">
        <v>121401</v>
      </c>
      <c r="H429" s="123">
        <f t="shared" si="118"/>
        <v>9590679</v>
      </c>
      <c r="I429" s="124">
        <f t="shared" si="119"/>
        <v>1.3405842107692305E-3</v>
      </c>
      <c r="J429" s="394"/>
      <c r="K429" s="395"/>
      <c r="L429" s="165"/>
      <c r="M429" s="152"/>
      <c r="N429" s="152"/>
      <c r="O429" s="152"/>
      <c r="P429" s="152"/>
      <c r="Q429" s="152"/>
      <c r="R429" s="152"/>
    </row>
    <row r="430" spans="2:18" s="51" customFormat="1" ht="21" x14ac:dyDescent="0.35">
      <c r="B430" s="50"/>
      <c r="C430" s="48" t="s">
        <v>865</v>
      </c>
      <c r="D430" s="47" t="s">
        <v>866</v>
      </c>
      <c r="E430" s="49" t="s">
        <v>121</v>
      </c>
      <c r="F430" s="134">
        <f t="shared" ref="F430" si="122">VLOOKUP(C430,CANTIDADES,10,0)</f>
        <v>9</v>
      </c>
      <c r="G430" s="46">
        <v>59544</v>
      </c>
      <c r="H430" s="123">
        <f t="shared" ref="H430" si="123">ROUND(ROUND(F430,2)*ROUND(G430,0),0)</f>
        <v>535896</v>
      </c>
      <c r="I430" s="124">
        <f t="shared" si="119"/>
        <v>7.4907492599260962E-5</v>
      </c>
      <c r="J430" s="394"/>
      <c r="K430" s="395"/>
      <c r="L430" s="165"/>
      <c r="M430" s="152"/>
      <c r="N430" s="152"/>
      <c r="O430" s="152"/>
      <c r="P430" s="152"/>
      <c r="Q430" s="152"/>
      <c r="R430" s="152"/>
    </row>
    <row r="431" spans="2:18" s="51" customFormat="1" ht="21" x14ac:dyDescent="0.35">
      <c r="B431" s="50"/>
      <c r="C431" s="48" t="s">
        <v>867</v>
      </c>
      <c r="D431" s="47" t="s">
        <v>868</v>
      </c>
      <c r="E431" s="49" t="s">
        <v>121</v>
      </c>
      <c r="F431" s="134">
        <f t="shared" ref="F431:F435" si="124">VLOOKUP(C431,CANTIDADES,10,0)</f>
        <v>15</v>
      </c>
      <c r="G431" s="46">
        <v>56878</v>
      </c>
      <c r="H431" s="123">
        <f t="shared" ref="H431:H435" si="125">ROUND(ROUND(F431,2)*ROUND(G431,0),0)</f>
        <v>853170</v>
      </c>
      <c r="I431" s="124">
        <f t="shared" si="119"/>
        <v>1.1925602255085217E-4</v>
      </c>
      <c r="J431" s="394"/>
      <c r="K431" s="395"/>
      <c r="L431" s="165"/>
      <c r="M431" s="152"/>
      <c r="N431" s="152"/>
      <c r="O431" s="152"/>
      <c r="P431" s="152"/>
      <c r="Q431" s="152"/>
      <c r="R431" s="152"/>
    </row>
    <row r="432" spans="2:18" s="51" customFormat="1" ht="21" x14ac:dyDescent="0.35">
      <c r="B432" s="50"/>
      <c r="C432" s="48" t="s">
        <v>869</v>
      </c>
      <c r="D432" s="119" t="s">
        <v>870</v>
      </c>
      <c r="E432" s="49" t="s">
        <v>121</v>
      </c>
      <c r="F432" s="134">
        <f t="shared" si="124"/>
        <v>3</v>
      </c>
      <c r="G432" s="46">
        <v>1832248</v>
      </c>
      <c r="H432" s="123">
        <f t="shared" si="125"/>
        <v>5496744</v>
      </c>
      <c r="I432" s="124">
        <f t="shared" si="119"/>
        <v>7.6833436058494945E-4</v>
      </c>
      <c r="J432" s="394"/>
      <c r="K432" s="395"/>
      <c r="L432" s="165"/>
      <c r="M432" s="152"/>
      <c r="N432" s="152"/>
      <c r="O432" s="152"/>
      <c r="P432" s="152"/>
      <c r="Q432" s="152"/>
      <c r="R432" s="152"/>
    </row>
    <row r="433" spans="2:18" s="51" customFormat="1" ht="21" x14ac:dyDescent="0.35">
      <c r="B433" s="50"/>
      <c r="C433" s="48" t="s">
        <v>871</v>
      </c>
      <c r="D433" s="119" t="s">
        <v>872</v>
      </c>
      <c r="E433" s="49" t="s">
        <v>121</v>
      </c>
      <c r="F433" s="134">
        <f t="shared" ref="F433:F434" si="126">VLOOKUP(C433,CANTIDADES,10,0)</f>
        <v>12</v>
      </c>
      <c r="G433" s="46">
        <v>378795</v>
      </c>
      <c r="H433" s="123">
        <f t="shared" ref="H433:H434" si="127">ROUND(ROUND(F433,2)*ROUND(G433,0),0)</f>
        <v>4545540</v>
      </c>
      <c r="I433" s="124">
        <f t="shared" si="119"/>
        <v>6.3537515471219171E-4</v>
      </c>
      <c r="J433" s="394"/>
      <c r="K433" s="395"/>
      <c r="L433" s="165"/>
      <c r="M433" s="152"/>
      <c r="N433" s="152"/>
      <c r="O433" s="152"/>
      <c r="P433" s="152"/>
      <c r="Q433" s="152"/>
      <c r="R433" s="152"/>
    </row>
    <row r="434" spans="2:18" s="51" customFormat="1" ht="21" x14ac:dyDescent="0.35">
      <c r="B434" s="50"/>
      <c r="C434" s="48" t="s">
        <v>873</v>
      </c>
      <c r="D434" s="119" t="s">
        <v>874</v>
      </c>
      <c r="E434" s="49" t="s">
        <v>121</v>
      </c>
      <c r="F434" s="134">
        <f t="shared" si="126"/>
        <v>9</v>
      </c>
      <c r="G434" s="46">
        <v>960950</v>
      </c>
      <c r="H434" s="123">
        <f t="shared" si="127"/>
        <v>8648550</v>
      </c>
      <c r="I434" s="124">
        <f t="shared" si="119"/>
        <v>1.2088935075450058E-3</v>
      </c>
      <c r="J434" s="394"/>
      <c r="K434" s="395"/>
      <c r="L434" s="165"/>
      <c r="M434" s="152"/>
      <c r="N434" s="152"/>
      <c r="O434" s="152"/>
      <c r="P434" s="152"/>
      <c r="Q434" s="152"/>
      <c r="R434" s="152"/>
    </row>
    <row r="435" spans="2:18" s="51" customFormat="1" ht="40" x14ac:dyDescent="0.35">
      <c r="B435" s="50"/>
      <c r="C435" s="48" t="s">
        <v>875</v>
      </c>
      <c r="D435" s="119" t="s">
        <v>876</v>
      </c>
      <c r="E435" s="49" t="s">
        <v>121</v>
      </c>
      <c r="F435" s="134">
        <f t="shared" si="124"/>
        <v>12</v>
      </c>
      <c r="G435" s="46">
        <v>184511</v>
      </c>
      <c r="H435" s="123">
        <f t="shared" si="125"/>
        <v>2214132</v>
      </c>
      <c r="I435" s="124">
        <f t="shared" si="119"/>
        <v>3.0949116321783867E-4</v>
      </c>
      <c r="J435" s="394"/>
      <c r="K435" s="395"/>
      <c r="L435" s="165"/>
      <c r="M435" s="152"/>
      <c r="N435" s="152"/>
      <c r="O435" s="152"/>
      <c r="P435" s="152"/>
      <c r="Q435" s="152"/>
      <c r="R435" s="152"/>
    </row>
    <row r="436" spans="2:18" s="51" customFormat="1" ht="40" x14ac:dyDescent="0.35">
      <c r="B436" s="50"/>
      <c r="C436" s="48" t="s">
        <v>877</v>
      </c>
      <c r="D436" s="119" t="s">
        <v>878</v>
      </c>
      <c r="E436" s="49" t="s">
        <v>121</v>
      </c>
      <c r="F436" s="56">
        <f t="shared" si="117"/>
        <v>4</v>
      </c>
      <c r="G436" s="46">
        <v>108408</v>
      </c>
      <c r="H436" s="94">
        <f t="shared" si="118"/>
        <v>433632</v>
      </c>
      <c r="I436" s="95">
        <f t="shared" si="119"/>
        <v>6.0613040274237406E-5</v>
      </c>
      <c r="J436" s="394"/>
      <c r="K436" s="395"/>
      <c r="L436" s="165"/>
      <c r="M436" s="152"/>
      <c r="N436" s="152"/>
      <c r="O436" s="152"/>
      <c r="P436" s="152"/>
      <c r="Q436" s="152"/>
      <c r="R436" s="152"/>
    </row>
    <row r="437" spans="2:18" s="51" customFormat="1" ht="40" x14ac:dyDescent="0.35">
      <c r="B437" s="50"/>
      <c r="C437" s="48" t="s">
        <v>879</v>
      </c>
      <c r="D437" s="119" t="s">
        <v>880</v>
      </c>
      <c r="E437" s="49" t="s">
        <v>121</v>
      </c>
      <c r="F437" s="56">
        <f t="shared" si="117"/>
        <v>22</v>
      </c>
      <c r="G437" s="46">
        <v>99593.942351439808</v>
      </c>
      <c r="H437" s="94">
        <f t="shared" si="118"/>
        <v>2191068</v>
      </c>
      <c r="I437" s="95">
        <f t="shared" si="119"/>
        <v>3.0626727946183127E-4</v>
      </c>
      <c r="J437" s="394"/>
      <c r="K437" s="395"/>
      <c r="L437" s="165"/>
      <c r="M437" s="152"/>
      <c r="N437" s="152"/>
      <c r="O437" s="152"/>
      <c r="P437" s="152"/>
      <c r="Q437" s="152"/>
      <c r="R437" s="152"/>
    </row>
    <row r="438" spans="2:18" s="51" customFormat="1" ht="60" x14ac:dyDescent="0.35">
      <c r="B438" s="50"/>
      <c r="C438" s="48" t="s">
        <v>881</v>
      </c>
      <c r="D438" s="119" t="s">
        <v>882</v>
      </c>
      <c r="E438" s="49" t="s">
        <v>121</v>
      </c>
      <c r="F438" s="56">
        <f t="shared" si="117"/>
        <v>16</v>
      </c>
      <c r="G438" s="46">
        <v>100737</v>
      </c>
      <c r="H438" s="94">
        <f t="shared" si="118"/>
        <v>1611792</v>
      </c>
      <c r="I438" s="95">
        <f t="shared" si="119"/>
        <v>2.2529613453272282E-4</v>
      </c>
      <c r="J438" s="394"/>
      <c r="K438" s="395"/>
      <c r="L438" s="165"/>
      <c r="M438" s="152"/>
      <c r="N438" s="152"/>
      <c r="O438" s="152"/>
      <c r="P438" s="152"/>
      <c r="Q438" s="152"/>
      <c r="R438" s="152"/>
    </row>
    <row r="439" spans="2:18" s="51" customFormat="1" ht="40" x14ac:dyDescent="0.35">
      <c r="B439" s="38"/>
      <c r="C439" s="48" t="s">
        <v>883</v>
      </c>
      <c r="D439" s="119" t="s">
        <v>884</v>
      </c>
      <c r="E439" s="49" t="s">
        <v>121</v>
      </c>
      <c r="F439" s="56">
        <f t="shared" si="117"/>
        <v>107</v>
      </c>
      <c r="G439" s="46">
        <v>120257</v>
      </c>
      <c r="H439" s="94">
        <f t="shared" si="118"/>
        <v>12867499</v>
      </c>
      <c r="I439" s="95">
        <f t="shared" si="119"/>
        <v>1.7986178029197788E-3</v>
      </c>
      <c r="J439" s="394"/>
      <c r="K439" s="395"/>
      <c r="L439" s="165"/>
      <c r="M439" s="152"/>
      <c r="N439" s="152"/>
      <c r="O439" s="152"/>
      <c r="P439" s="152"/>
      <c r="Q439" s="152"/>
      <c r="R439" s="152"/>
    </row>
    <row r="440" spans="2:18" s="51" customFormat="1" ht="40" x14ac:dyDescent="0.35">
      <c r="B440" s="38"/>
      <c r="C440" s="48" t="s">
        <v>885</v>
      </c>
      <c r="D440" s="119" t="s">
        <v>886</v>
      </c>
      <c r="E440" s="49" t="s">
        <v>121</v>
      </c>
      <c r="F440" s="56">
        <f t="shared" si="117"/>
        <v>12</v>
      </c>
      <c r="G440" s="46">
        <v>146593</v>
      </c>
      <c r="H440" s="94">
        <f t="shared" si="118"/>
        <v>1759116</v>
      </c>
      <c r="I440" s="95">
        <f t="shared" si="119"/>
        <v>2.4588906942996693E-4</v>
      </c>
      <c r="J440" s="394"/>
      <c r="K440" s="395"/>
      <c r="L440" s="165"/>
      <c r="M440" s="152"/>
      <c r="N440" s="152"/>
      <c r="O440" s="152"/>
      <c r="P440" s="152"/>
      <c r="Q440" s="152"/>
      <c r="R440" s="152"/>
    </row>
    <row r="441" spans="2:18" s="51" customFormat="1" ht="40" x14ac:dyDescent="0.35">
      <c r="B441" s="50"/>
      <c r="C441" s="48" t="s">
        <v>887</v>
      </c>
      <c r="D441" s="119" t="s">
        <v>888</v>
      </c>
      <c r="E441" s="49" t="s">
        <v>121</v>
      </c>
      <c r="F441" s="56">
        <f t="shared" ref="F441:F461" si="128">VLOOKUP(C441,CANTIDADES,10,0)</f>
        <v>15</v>
      </c>
      <c r="G441" s="46">
        <v>173137.8294055358</v>
      </c>
      <c r="H441" s="94">
        <f t="shared" ref="H441:H461" si="129">ROUND(ROUND(F441,2)*ROUND(G441,0),0)</f>
        <v>2597070</v>
      </c>
      <c r="I441" s="95">
        <f t="shared" si="119"/>
        <v>3.6301820092846869E-4</v>
      </c>
      <c r="J441" s="394"/>
      <c r="K441" s="395"/>
      <c r="L441" s="165"/>
      <c r="M441" s="152"/>
      <c r="N441" s="152"/>
      <c r="O441" s="152"/>
      <c r="P441" s="152"/>
      <c r="Q441" s="152"/>
      <c r="R441" s="152"/>
    </row>
    <row r="442" spans="2:18" s="51" customFormat="1" ht="21" x14ac:dyDescent="0.35">
      <c r="B442" s="50"/>
      <c r="C442" s="48" t="s">
        <v>889</v>
      </c>
      <c r="D442" s="119" t="s">
        <v>890</v>
      </c>
      <c r="E442" s="49" t="s">
        <v>121</v>
      </c>
      <c r="F442" s="56">
        <f t="shared" si="128"/>
        <v>2</v>
      </c>
      <c r="G442" s="46">
        <v>22716</v>
      </c>
      <c r="H442" s="94">
        <f t="shared" si="129"/>
        <v>45432</v>
      </c>
      <c r="I442" s="95">
        <f t="shared" si="119"/>
        <v>6.3504806973174351E-6</v>
      </c>
      <c r="J442" s="394"/>
      <c r="K442" s="395"/>
      <c r="L442" s="165"/>
      <c r="M442" s="152"/>
      <c r="N442" s="152"/>
      <c r="O442" s="152"/>
      <c r="P442" s="152"/>
      <c r="Q442" s="152"/>
      <c r="R442" s="152"/>
    </row>
    <row r="443" spans="2:18" s="51" customFormat="1" ht="40" x14ac:dyDescent="0.35">
      <c r="B443" s="50"/>
      <c r="C443" s="48" t="s">
        <v>891</v>
      </c>
      <c r="D443" s="119" t="s">
        <v>892</v>
      </c>
      <c r="E443" s="49" t="s">
        <v>121</v>
      </c>
      <c r="F443" s="56">
        <f t="shared" si="128"/>
        <v>16</v>
      </c>
      <c r="G443" s="46">
        <v>63607</v>
      </c>
      <c r="H443" s="94">
        <f t="shared" si="129"/>
        <v>1017712</v>
      </c>
      <c r="I443" s="95">
        <f t="shared" si="119"/>
        <v>1.4225568787260787E-4</v>
      </c>
      <c r="J443" s="394"/>
      <c r="K443" s="395"/>
      <c r="L443" s="165"/>
      <c r="M443" s="152"/>
      <c r="N443" s="152"/>
      <c r="O443" s="152"/>
      <c r="P443" s="152"/>
      <c r="Q443" s="152"/>
      <c r="R443" s="152"/>
    </row>
    <row r="444" spans="2:18" s="51" customFormat="1" ht="40" x14ac:dyDescent="0.35">
      <c r="B444" s="50"/>
      <c r="C444" s="48" t="s">
        <v>893</v>
      </c>
      <c r="D444" s="119" t="s">
        <v>894</v>
      </c>
      <c r="E444" s="49" t="s">
        <v>121</v>
      </c>
      <c r="F444" s="56">
        <f t="shared" si="128"/>
        <v>156</v>
      </c>
      <c r="G444" s="46">
        <v>41311</v>
      </c>
      <c r="H444" s="94">
        <f t="shared" si="129"/>
        <v>6444516</v>
      </c>
      <c r="I444" s="95">
        <f t="shared" si="119"/>
        <v>9.0081384181971667E-4</v>
      </c>
      <c r="J444" s="394"/>
      <c r="K444" s="395"/>
      <c r="L444" s="165"/>
      <c r="M444" s="152"/>
      <c r="N444" s="152"/>
      <c r="O444" s="152"/>
      <c r="P444" s="152"/>
      <c r="Q444" s="152"/>
      <c r="R444" s="152"/>
    </row>
    <row r="445" spans="2:18" s="51" customFormat="1" ht="40" x14ac:dyDescent="0.35">
      <c r="B445" s="38"/>
      <c r="C445" s="48" t="s">
        <v>895</v>
      </c>
      <c r="D445" s="119" t="s">
        <v>896</v>
      </c>
      <c r="E445" s="49" t="s">
        <v>121</v>
      </c>
      <c r="F445" s="56">
        <f t="shared" si="128"/>
        <v>19</v>
      </c>
      <c r="G445" s="46">
        <v>28106</v>
      </c>
      <c r="H445" s="94">
        <f t="shared" si="129"/>
        <v>534014</v>
      </c>
      <c r="I445" s="95">
        <f t="shared" si="119"/>
        <v>7.4644426815840658E-5</v>
      </c>
      <c r="J445" s="394"/>
      <c r="K445" s="395"/>
      <c r="L445" s="165"/>
      <c r="M445" s="152"/>
      <c r="N445" s="152"/>
      <c r="O445" s="152"/>
      <c r="P445" s="152"/>
      <c r="Q445" s="152"/>
      <c r="R445" s="152"/>
    </row>
    <row r="446" spans="2:18" s="51" customFormat="1" ht="21" x14ac:dyDescent="0.35">
      <c r="B446" s="50"/>
      <c r="C446" s="48" t="s">
        <v>897</v>
      </c>
      <c r="D446" s="47" t="s">
        <v>898</v>
      </c>
      <c r="E446" s="49" t="s">
        <v>38</v>
      </c>
      <c r="F446" s="56">
        <f t="shared" si="128"/>
        <v>10</v>
      </c>
      <c r="G446" s="46">
        <v>10221</v>
      </c>
      <c r="H446" s="94">
        <f t="shared" si="129"/>
        <v>102210</v>
      </c>
      <c r="I446" s="95">
        <f t="shared" ref="I446:I477" si="130">+H446/$H$594</f>
        <v>1.4286904210090136E-5</v>
      </c>
      <c r="J446" s="394"/>
      <c r="K446" s="395"/>
      <c r="L446" s="165"/>
      <c r="M446" s="152"/>
      <c r="N446" s="152"/>
      <c r="O446" s="152"/>
      <c r="P446" s="152"/>
      <c r="Q446" s="152"/>
      <c r="R446" s="152"/>
    </row>
    <row r="447" spans="2:18" s="51" customFormat="1" ht="21" x14ac:dyDescent="0.35">
      <c r="B447" s="50"/>
      <c r="C447" s="48" t="s">
        <v>899</v>
      </c>
      <c r="D447" s="53" t="s">
        <v>900</v>
      </c>
      <c r="E447" s="49" t="s">
        <v>121</v>
      </c>
      <c r="F447" s="56">
        <f t="shared" si="128"/>
        <v>22</v>
      </c>
      <c r="G447" s="46">
        <v>60879.642999215219</v>
      </c>
      <c r="H447" s="94">
        <f t="shared" si="129"/>
        <v>1339360</v>
      </c>
      <c r="I447" s="95">
        <f t="shared" si="130"/>
        <v>1.872156151338061E-4</v>
      </c>
      <c r="J447" s="394"/>
      <c r="K447" s="395"/>
      <c r="L447" s="165"/>
      <c r="M447" s="152"/>
      <c r="N447" s="152"/>
      <c r="O447" s="152"/>
      <c r="P447" s="152"/>
      <c r="Q447" s="152"/>
      <c r="R447" s="152"/>
    </row>
    <row r="448" spans="2:18" s="51" customFormat="1" ht="21" x14ac:dyDescent="0.35">
      <c r="B448" s="50"/>
      <c r="C448" s="48" t="s">
        <v>901</v>
      </c>
      <c r="D448" s="47" t="s">
        <v>902</v>
      </c>
      <c r="E448" s="49" t="s">
        <v>38</v>
      </c>
      <c r="F448" s="56">
        <f t="shared" si="128"/>
        <v>62</v>
      </c>
      <c r="G448" s="46">
        <v>8983</v>
      </c>
      <c r="H448" s="94">
        <f t="shared" si="129"/>
        <v>556946</v>
      </c>
      <c r="I448" s="95">
        <f t="shared" si="130"/>
        <v>7.7849859624233049E-5</v>
      </c>
      <c r="J448" s="394"/>
      <c r="K448" s="395"/>
      <c r="L448" s="165"/>
      <c r="M448" s="152"/>
      <c r="N448" s="152"/>
      <c r="O448" s="152"/>
      <c r="P448" s="152"/>
      <c r="Q448" s="152"/>
      <c r="R448" s="152"/>
    </row>
    <row r="449" spans="2:18" s="51" customFormat="1" ht="40" x14ac:dyDescent="0.35">
      <c r="B449" s="50"/>
      <c r="C449" s="48" t="s">
        <v>903</v>
      </c>
      <c r="D449" s="47" t="s">
        <v>904</v>
      </c>
      <c r="E449" s="49" t="s">
        <v>121</v>
      </c>
      <c r="F449" s="56">
        <f t="shared" si="128"/>
        <v>11</v>
      </c>
      <c r="G449" s="46">
        <v>44713.018398430431</v>
      </c>
      <c r="H449" s="94">
        <f t="shared" si="129"/>
        <v>491843</v>
      </c>
      <c r="I449" s="95">
        <f t="shared" si="130"/>
        <v>6.8749768392558093E-5</v>
      </c>
      <c r="J449" s="394"/>
      <c r="K449" s="395"/>
      <c r="L449" s="165"/>
      <c r="M449" s="152"/>
      <c r="N449" s="152"/>
      <c r="O449" s="152"/>
      <c r="P449" s="152"/>
      <c r="Q449" s="152"/>
      <c r="R449" s="152"/>
    </row>
    <row r="450" spans="2:18" s="51" customFormat="1" ht="21" x14ac:dyDescent="0.35">
      <c r="B450" s="50"/>
      <c r="C450" s="48" t="s">
        <v>905</v>
      </c>
      <c r="D450" s="47" t="s">
        <v>906</v>
      </c>
      <c r="E450" s="49" t="s">
        <v>121</v>
      </c>
      <c r="F450" s="56">
        <f t="shared" si="128"/>
        <v>9</v>
      </c>
      <c r="G450" s="46">
        <v>93380.474770479937</v>
      </c>
      <c r="H450" s="94">
        <f t="shared" si="129"/>
        <v>840420</v>
      </c>
      <c r="I450" s="95">
        <f t="shared" si="130"/>
        <v>1.1747382874712799E-4</v>
      </c>
      <c r="J450" s="394"/>
      <c r="K450" s="395"/>
      <c r="L450" s="165"/>
      <c r="M450" s="152"/>
      <c r="N450" s="152"/>
      <c r="O450" s="152"/>
      <c r="P450" s="152"/>
      <c r="Q450" s="152"/>
      <c r="R450" s="152"/>
    </row>
    <row r="451" spans="2:18" s="51" customFormat="1" ht="21" x14ac:dyDescent="0.35">
      <c r="B451" s="50"/>
      <c r="C451" s="48" t="s">
        <v>907</v>
      </c>
      <c r="D451" s="47" t="s">
        <v>908</v>
      </c>
      <c r="E451" s="49" t="s">
        <v>121</v>
      </c>
      <c r="F451" s="56">
        <f t="shared" si="128"/>
        <v>36</v>
      </c>
      <c r="G451" s="46">
        <v>98589.087416383947</v>
      </c>
      <c r="H451" s="94">
        <f t="shared" si="129"/>
        <v>3549204</v>
      </c>
      <c r="I451" s="95">
        <f t="shared" si="130"/>
        <v>4.9610740211396872E-4</v>
      </c>
      <c r="J451" s="394"/>
      <c r="K451" s="395"/>
      <c r="L451" s="165"/>
      <c r="M451" s="152"/>
      <c r="N451" s="152"/>
      <c r="O451" s="152"/>
      <c r="P451" s="152"/>
      <c r="Q451" s="152"/>
      <c r="R451" s="152"/>
    </row>
    <row r="452" spans="2:18" s="51" customFormat="1" ht="40" x14ac:dyDescent="0.35">
      <c r="B452" s="50"/>
      <c r="C452" s="48" t="s">
        <v>909</v>
      </c>
      <c r="D452" s="47" t="s">
        <v>910</v>
      </c>
      <c r="E452" s="49" t="s">
        <v>121</v>
      </c>
      <c r="F452" s="56">
        <f t="shared" si="128"/>
        <v>37</v>
      </c>
      <c r="G452" s="46">
        <v>117683.54802047992</v>
      </c>
      <c r="H452" s="94">
        <f t="shared" si="129"/>
        <v>4354308</v>
      </c>
      <c r="I452" s="95">
        <f t="shared" si="130"/>
        <v>6.0864476369464006E-4</v>
      </c>
      <c r="J452" s="394"/>
      <c r="K452" s="395"/>
      <c r="L452" s="165"/>
      <c r="M452" s="152"/>
      <c r="N452" s="152"/>
      <c r="O452" s="152"/>
      <c r="P452" s="152"/>
      <c r="Q452" s="152"/>
      <c r="R452" s="152"/>
    </row>
    <row r="453" spans="2:18" s="51" customFormat="1" ht="40" x14ac:dyDescent="0.35">
      <c r="B453" s="50"/>
      <c r="C453" s="48" t="s">
        <v>911</v>
      </c>
      <c r="D453" s="47" t="s">
        <v>912</v>
      </c>
      <c r="E453" s="49" t="s">
        <v>121</v>
      </c>
      <c r="F453" s="56">
        <f t="shared" si="128"/>
        <v>3</v>
      </c>
      <c r="G453" s="46">
        <v>55889</v>
      </c>
      <c r="H453" s="94">
        <f t="shared" si="129"/>
        <v>167667</v>
      </c>
      <c r="I453" s="95">
        <f t="shared" si="130"/>
        <v>2.3436477528550852E-5</v>
      </c>
      <c r="J453" s="394"/>
      <c r="K453" s="395"/>
      <c r="L453" s="165"/>
      <c r="M453" s="152"/>
      <c r="N453" s="152"/>
      <c r="O453" s="152"/>
      <c r="P453" s="152"/>
      <c r="Q453" s="152"/>
      <c r="R453" s="152"/>
    </row>
    <row r="454" spans="2:18" s="51" customFormat="1" ht="21" x14ac:dyDescent="0.35">
      <c r="B454" s="50"/>
      <c r="C454" s="48" t="s">
        <v>913</v>
      </c>
      <c r="D454" s="47" t="s">
        <v>914</v>
      </c>
      <c r="E454" s="49" t="s">
        <v>38</v>
      </c>
      <c r="F454" s="56">
        <f t="shared" si="128"/>
        <v>30</v>
      </c>
      <c r="G454" s="46">
        <v>134485</v>
      </c>
      <c r="H454" s="94">
        <f t="shared" si="129"/>
        <v>4034550</v>
      </c>
      <c r="I454" s="95">
        <f t="shared" si="130"/>
        <v>5.6394902045611153E-4</v>
      </c>
      <c r="J454" s="394"/>
      <c r="K454" s="395"/>
      <c r="L454" s="165"/>
      <c r="M454" s="152"/>
      <c r="N454" s="152"/>
      <c r="O454" s="152"/>
      <c r="P454" s="152"/>
      <c r="Q454" s="152"/>
      <c r="R454" s="152"/>
    </row>
    <row r="455" spans="2:18" s="51" customFormat="1" ht="21" x14ac:dyDescent="0.35">
      <c r="B455" s="38"/>
      <c r="C455" s="48" t="s">
        <v>915</v>
      </c>
      <c r="D455" s="47" t="s">
        <v>916</v>
      </c>
      <c r="E455" s="49" t="s">
        <v>917</v>
      </c>
      <c r="F455" s="134">
        <f t="shared" si="128"/>
        <v>4</v>
      </c>
      <c r="G455" s="46">
        <v>1869227</v>
      </c>
      <c r="H455" s="94">
        <f t="shared" si="129"/>
        <v>7476908</v>
      </c>
      <c r="I455" s="95">
        <f t="shared" si="130"/>
        <v>1.0451214987149654E-3</v>
      </c>
      <c r="J455" s="394"/>
      <c r="K455" s="395"/>
      <c r="L455" s="165"/>
      <c r="M455" s="152"/>
      <c r="N455" s="152"/>
      <c r="O455" s="152"/>
      <c r="P455" s="152"/>
      <c r="Q455" s="152"/>
      <c r="R455" s="152"/>
    </row>
    <row r="456" spans="2:18" s="51" customFormat="1" ht="21" x14ac:dyDescent="0.35">
      <c r="B456" s="38"/>
      <c r="C456" s="48" t="s">
        <v>918</v>
      </c>
      <c r="D456" s="47" t="s">
        <v>919</v>
      </c>
      <c r="E456" s="49" t="s">
        <v>917</v>
      </c>
      <c r="F456" s="56">
        <f t="shared" si="128"/>
        <v>2</v>
      </c>
      <c r="G456" s="46">
        <v>2721845</v>
      </c>
      <c r="H456" s="94">
        <f t="shared" si="129"/>
        <v>5443690</v>
      </c>
      <c r="I456" s="95">
        <f t="shared" si="130"/>
        <v>7.609184774427704E-4</v>
      </c>
      <c r="J456" s="394"/>
      <c r="K456" s="395"/>
      <c r="L456" s="165"/>
      <c r="M456" s="152"/>
      <c r="N456" s="152"/>
      <c r="O456" s="152"/>
      <c r="P456" s="152"/>
      <c r="Q456" s="152"/>
      <c r="R456" s="152"/>
    </row>
    <row r="457" spans="2:18" s="51" customFormat="1" ht="21" x14ac:dyDescent="0.35">
      <c r="B457" s="50"/>
      <c r="C457" s="48" t="s">
        <v>920</v>
      </c>
      <c r="D457" s="47" t="s">
        <v>921</v>
      </c>
      <c r="E457" s="49" t="s">
        <v>121</v>
      </c>
      <c r="F457" s="134">
        <f t="shared" si="128"/>
        <v>4</v>
      </c>
      <c r="G457" s="46">
        <v>693186</v>
      </c>
      <c r="H457" s="94">
        <f t="shared" si="129"/>
        <v>2772744</v>
      </c>
      <c r="I457" s="95">
        <f t="shared" si="130"/>
        <v>3.8757389616575835E-4</v>
      </c>
      <c r="J457" s="394"/>
      <c r="K457" s="395"/>
      <c r="L457" s="165"/>
      <c r="M457" s="152"/>
      <c r="N457" s="152"/>
      <c r="O457" s="152"/>
      <c r="P457" s="152"/>
      <c r="Q457" s="152"/>
      <c r="R457" s="152"/>
    </row>
    <row r="458" spans="2:18" s="51" customFormat="1" x14ac:dyDescent="0.35">
      <c r="B458" s="52"/>
      <c r="C458" s="48" t="s">
        <v>922</v>
      </c>
      <c r="D458" s="47" t="s">
        <v>923</v>
      </c>
      <c r="E458" s="49" t="s">
        <v>121</v>
      </c>
      <c r="F458" s="56">
        <f t="shared" ref="F458" si="131">VLOOKUP(C458,CANTIDADES,10,0)</f>
        <v>1</v>
      </c>
      <c r="G458" s="46">
        <v>1261654</v>
      </c>
      <c r="H458" s="94">
        <f t="shared" ref="H458" si="132">ROUND(ROUND(F458,2)*ROUND(G458,0),0)</f>
        <v>1261654</v>
      </c>
      <c r="I458" s="95">
        <f t="shared" si="130"/>
        <v>1.7635387774461462E-4</v>
      </c>
      <c r="J458" s="394"/>
      <c r="K458" s="395"/>
      <c r="L458" s="165"/>
      <c r="M458" s="152"/>
      <c r="N458" s="152"/>
      <c r="O458" s="152"/>
      <c r="P458" s="152"/>
      <c r="Q458" s="152"/>
      <c r="R458" s="152"/>
    </row>
    <row r="459" spans="2:18" s="51" customFormat="1" x14ac:dyDescent="0.35">
      <c r="B459" s="52"/>
      <c r="C459" s="48" t="s">
        <v>924</v>
      </c>
      <c r="D459" s="47" t="s">
        <v>925</v>
      </c>
      <c r="E459" s="49" t="s">
        <v>121</v>
      </c>
      <c r="F459" s="56">
        <f t="shared" si="128"/>
        <v>3</v>
      </c>
      <c r="G459" s="46">
        <v>56394.287449425778</v>
      </c>
      <c r="H459" s="94">
        <f t="shared" si="129"/>
        <v>169182</v>
      </c>
      <c r="I459" s="95">
        <f t="shared" si="130"/>
        <v>2.3648244086405138E-5</v>
      </c>
      <c r="J459" s="394"/>
      <c r="K459" s="395"/>
      <c r="L459" s="165"/>
      <c r="M459" s="152"/>
      <c r="N459" s="152"/>
      <c r="O459" s="152"/>
      <c r="P459" s="152"/>
      <c r="Q459" s="152"/>
      <c r="R459" s="152"/>
    </row>
    <row r="460" spans="2:18" s="51" customFormat="1" ht="21" x14ac:dyDescent="0.35">
      <c r="B460" s="38"/>
      <c r="C460" s="48" t="s">
        <v>926</v>
      </c>
      <c r="D460" s="47" t="s">
        <v>927</v>
      </c>
      <c r="E460" s="49" t="s">
        <v>121</v>
      </c>
      <c r="F460" s="56">
        <f t="shared" si="128"/>
        <v>67</v>
      </c>
      <c r="G460" s="46">
        <v>63689.382332567693</v>
      </c>
      <c r="H460" s="94">
        <f t="shared" si="129"/>
        <v>4267163</v>
      </c>
      <c r="I460" s="95">
        <f t="shared" si="130"/>
        <v>5.9646364377106791E-4</v>
      </c>
      <c r="J460" s="394"/>
      <c r="K460" s="395"/>
      <c r="L460" s="165"/>
      <c r="M460" s="152"/>
      <c r="N460" s="152"/>
      <c r="O460" s="152"/>
      <c r="P460" s="152"/>
      <c r="Q460" s="152"/>
      <c r="R460" s="152"/>
    </row>
    <row r="461" spans="2:18" s="51" customFormat="1" ht="21" x14ac:dyDescent="0.35">
      <c r="B461" s="38"/>
      <c r="C461" s="48" t="s">
        <v>928</v>
      </c>
      <c r="D461" s="47" t="s">
        <v>929</v>
      </c>
      <c r="E461" s="49" t="s">
        <v>121</v>
      </c>
      <c r="F461" s="56">
        <f t="shared" si="128"/>
        <v>107</v>
      </c>
      <c r="G461" s="46">
        <v>166092.28508191972</v>
      </c>
      <c r="H461" s="94">
        <f t="shared" si="129"/>
        <v>17771844</v>
      </c>
      <c r="I461" s="95">
        <f t="shared" si="130"/>
        <v>2.4841466868668928E-3</v>
      </c>
      <c r="J461" s="394"/>
      <c r="K461" s="395"/>
      <c r="L461" s="165"/>
      <c r="M461" s="152"/>
      <c r="N461" s="152"/>
      <c r="O461" s="152"/>
      <c r="P461" s="152"/>
      <c r="Q461" s="152"/>
      <c r="R461" s="152"/>
    </row>
    <row r="462" spans="2:18" s="51" customFormat="1" ht="21" x14ac:dyDescent="0.35">
      <c r="B462" s="38"/>
      <c r="C462" s="108" t="s">
        <v>930</v>
      </c>
      <c r="D462" s="41" t="s">
        <v>931</v>
      </c>
      <c r="E462" s="40"/>
      <c r="F462" s="131"/>
      <c r="G462" s="39"/>
      <c r="H462" s="96">
        <f>+SUM(H463:H473)</f>
        <v>16436729</v>
      </c>
      <c r="I462" s="97">
        <f t="shared" si="130"/>
        <v>2.2975244374347972E-3</v>
      </c>
      <c r="J462" s="394"/>
      <c r="K462" s="395"/>
      <c r="L462" s="165"/>
      <c r="M462" s="152"/>
      <c r="N462" s="152"/>
      <c r="O462" s="152"/>
      <c r="P462" s="152"/>
      <c r="Q462" s="152"/>
      <c r="R462" s="152"/>
    </row>
    <row r="463" spans="2:18" s="51" customFormat="1" ht="21" x14ac:dyDescent="0.35">
      <c r="B463" s="50"/>
      <c r="C463" s="48" t="s">
        <v>932</v>
      </c>
      <c r="D463" s="47" t="s">
        <v>933</v>
      </c>
      <c r="E463" s="49" t="s">
        <v>121</v>
      </c>
      <c r="F463" s="56">
        <f t="shared" ref="F463:F476" si="133">VLOOKUP(C463,CANTIDADES,10,0)</f>
        <v>6</v>
      </c>
      <c r="G463" s="46">
        <v>251365.58236063994</v>
      </c>
      <c r="H463" s="94">
        <f t="shared" ref="H463:H476" si="134">ROUND(ROUND(F463,2)*ROUND(G463,0),0)</f>
        <v>1508196</v>
      </c>
      <c r="I463" s="95">
        <f t="shared" si="130"/>
        <v>2.1081549537267489E-4</v>
      </c>
      <c r="J463" s="394"/>
      <c r="K463" s="395"/>
      <c r="L463" s="165"/>
      <c r="M463" s="152"/>
      <c r="N463" s="152"/>
      <c r="O463" s="152"/>
      <c r="P463" s="152"/>
      <c r="Q463" s="152"/>
      <c r="R463" s="152"/>
    </row>
    <row r="464" spans="2:18" s="51" customFormat="1" ht="21" x14ac:dyDescent="0.35">
      <c r="B464" s="50"/>
      <c r="C464" s="48" t="s">
        <v>934</v>
      </c>
      <c r="D464" s="47" t="s">
        <v>935</v>
      </c>
      <c r="E464" s="49" t="s">
        <v>121</v>
      </c>
      <c r="F464" s="56">
        <f t="shared" si="133"/>
        <v>6</v>
      </c>
      <c r="G464" s="46">
        <v>170436.82177047993</v>
      </c>
      <c r="H464" s="94">
        <f t="shared" si="134"/>
        <v>1022622</v>
      </c>
      <c r="I464" s="95">
        <f t="shared" si="130"/>
        <v>1.429420072119244E-4</v>
      </c>
      <c r="J464" s="394"/>
      <c r="K464" s="395"/>
      <c r="L464" s="165"/>
      <c r="M464" s="152"/>
      <c r="N464" s="152"/>
      <c r="O464" s="152"/>
      <c r="P464" s="152"/>
      <c r="Q464" s="152"/>
      <c r="R464" s="152"/>
    </row>
    <row r="465" spans="2:18" s="51" customFormat="1" ht="21" x14ac:dyDescent="0.35">
      <c r="B465" s="50"/>
      <c r="C465" s="48" t="s">
        <v>936</v>
      </c>
      <c r="D465" s="47" t="s">
        <v>937</v>
      </c>
      <c r="E465" s="49" t="s">
        <v>121</v>
      </c>
      <c r="F465" s="56">
        <f t="shared" si="133"/>
        <v>2</v>
      </c>
      <c r="G465" s="46">
        <v>123292.93354095986</v>
      </c>
      <c r="H465" s="94">
        <f t="shared" si="134"/>
        <v>246586</v>
      </c>
      <c r="I465" s="95">
        <f t="shared" si="130"/>
        <v>3.4467767943931963E-5</v>
      </c>
      <c r="J465" s="394"/>
      <c r="K465" s="395"/>
      <c r="L465" s="165"/>
      <c r="M465" s="152"/>
      <c r="N465" s="152"/>
      <c r="O465" s="152"/>
      <c r="P465" s="152"/>
      <c r="Q465" s="152"/>
      <c r="R465" s="152"/>
    </row>
    <row r="466" spans="2:18" s="51" customFormat="1" ht="21" x14ac:dyDescent="0.35">
      <c r="B466" s="50"/>
      <c r="C466" s="48" t="s">
        <v>938</v>
      </c>
      <c r="D466" s="47" t="s">
        <v>939</v>
      </c>
      <c r="E466" s="49" t="s">
        <v>38</v>
      </c>
      <c r="F466" s="134">
        <f t="shared" si="133"/>
        <v>115</v>
      </c>
      <c r="G466" s="46">
        <v>65022.904640319954</v>
      </c>
      <c r="H466" s="94">
        <f t="shared" si="134"/>
        <v>7477645</v>
      </c>
      <c r="I466" s="95">
        <f t="shared" si="130"/>
        <v>1.045224516505816E-3</v>
      </c>
      <c r="J466" s="394"/>
      <c r="K466" s="395"/>
      <c r="L466" s="165"/>
      <c r="M466" s="152"/>
      <c r="N466" s="152"/>
      <c r="O466" s="152"/>
      <c r="P466" s="152"/>
      <c r="Q466" s="152"/>
      <c r="R466" s="152"/>
    </row>
    <row r="467" spans="2:18" s="51" customFormat="1" ht="40" x14ac:dyDescent="0.35">
      <c r="B467" s="50"/>
      <c r="C467" s="48" t="s">
        <v>940</v>
      </c>
      <c r="D467" s="47" t="s">
        <v>941</v>
      </c>
      <c r="E467" s="49" t="s">
        <v>38</v>
      </c>
      <c r="F467" s="56">
        <f t="shared" si="133"/>
        <v>10</v>
      </c>
      <c r="G467" s="46">
        <v>92434.222376383943</v>
      </c>
      <c r="H467" s="94">
        <f t="shared" si="134"/>
        <v>924340</v>
      </c>
      <c r="I467" s="95">
        <f t="shared" si="130"/>
        <v>1.292041584732875E-4</v>
      </c>
      <c r="J467" s="394"/>
      <c r="K467" s="395"/>
      <c r="L467" s="165"/>
      <c r="M467" s="152"/>
      <c r="N467" s="152"/>
      <c r="O467" s="152"/>
      <c r="P467" s="152"/>
      <c r="Q467" s="152"/>
      <c r="R467" s="152"/>
    </row>
    <row r="468" spans="2:18" s="51" customFormat="1" ht="40" x14ac:dyDescent="0.35">
      <c r="B468" s="50"/>
      <c r="C468" s="48" t="s">
        <v>942</v>
      </c>
      <c r="D468" s="47" t="s">
        <v>943</v>
      </c>
      <c r="E468" s="49" t="s">
        <v>121</v>
      </c>
      <c r="F468" s="56">
        <f t="shared" si="133"/>
        <v>1</v>
      </c>
      <c r="G468" s="46">
        <v>576920.4941638395</v>
      </c>
      <c r="H468" s="94">
        <f t="shared" si="134"/>
        <v>576920</v>
      </c>
      <c r="I468" s="95">
        <f t="shared" si="130"/>
        <v>8.0641823470161433E-5</v>
      </c>
      <c r="J468" s="394"/>
      <c r="K468" s="395"/>
      <c r="L468" s="165"/>
      <c r="M468" s="152"/>
      <c r="N468" s="152"/>
      <c r="O468" s="152"/>
      <c r="P468" s="152"/>
      <c r="Q468" s="152"/>
      <c r="R468" s="152"/>
    </row>
    <row r="469" spans="2:18" s="51" customFormat="1" ht="21" x14ac:dyDescent="0.35">
      <c r="B469" s="50"/>
      <c r="C469" s="48" t="s">
        <v>944</v>
      </c>
      <c r="D469" s="47" t="s">
        <v>945</v>
      </c>
      <c r="E469" s="49" t="s">
        <v>121</v>
      </c>
      <c r="F469" s="56">
        <f t="shared" si="133"/>
        <v>20</v>
      </c>
      <c r="G469" s="46">
        <v>37987.291180319953</v>
      </c>
      <c r="H469" s="94">
        <f t="shared" si="134"/>
        <v>759740</v>
      </c>
      <c r="I469" s="95">
        <f t="shared" si="130"/>
        <v>1.0619638591697367E-4</v>
      </c>
      <c r="J469" s="394"/>
      <c r="K469" s="395"/>
      <c r="L469" s="165"/>
      <c r="M469" s="152"/>
      <c r="N469" s="152"/>
      <c r="O469" s="152"/>
      <c r="P469" s="152"/>
      <c r="Q469" s="152"/>
      <c r="R469" s="152"/>
    </row>
    <row r="470" spans="2:18" s="51" customFormat="1" ht="21" x14ac:dyDescent="0.35">
      <c r="B470" s="50"/>
      <c r="C470" s="48" t="s">
        <v>946</v>
      </c>
      <c r="D470" s="47" t="s">
        <v>947</v>
      </c>
      <c r="E470" s="49" t="s">
        <v>121</v>
      </c>
      <c r="F470" s="56">
        <f t="shared" si="133"/>
        <v>6</v>
      </c>
      <c r="G470" s="46">
        <v>105883.74900000001</v>
      </c>
      <c r="H470" s="94">
        <f t="shared" si="134"/>
        <v>635304</v>
      </c>
      <c r="I470" s="95">
        <f t="shared" si="130"/>
        <v>8.8802733512250296E-5</v>
      </c>
      <c r="J470" s="394"/>
      <c r="K470" s="395"/>
      <c r="L470" s="165"/>
      <c r="M470" s="152"/>
      <c r="N470" s="152"/>
      <c r="O470" s="152"/>
      <c r="P470" s="152"/>
      <c r="Q470" s="152"/>
      <c r="R470" s="152"/>
    </row>
    <row r="471" spans="2:18" s="51" customFormat="1" ht="21" x14ac:dyDescent="0.35">
      <c r="B471" s="50"/>
      <c r="C471" s="48" t="s">
        <v>948</v>
      </c>
      <c r="D471" s="47" t="s">
        <v>949</v>
      </c>
      <c r="E471" s="49" t="s">
        <v>572</v>
      </c>
      <c r="F471" s="56">
        <f t="shared" si="133"/>
        <v>1</v>
      </c>
      <c r="G471" s="46">
        <v>278910.98832767893</v>
      </c>
      <c r="H471" s="94">
        <f t="shared" si="134"/>
        <v>278911</v>
      </c>
      <c r="I471" s="95">
        <f t="shared" si="130"/>
        <v>3.8986153411020936E-5</v>
      </c>
      <c r="J471" s="394"/>
      <c r="K471" s="395"/>
      <c r="L471" s="165"/>
      <c r="M471" s="152"/>
      <c r="N471" s="152"/>
      <c r="O471" s="152"/>
      <c r="P471" s="152"/>
      <c r="Q471" s="152"/>
      <c r="R471" s="152"/>
    </row>
    <row r="472" spans="2:18" s="51" customFormat="1" ht="21" x14ac:dyDescent="0.35">
      <c r="B472" s="50"/>
      <c r="C472" s="48" t="s">
        <v>950</v>
      </c>
      <c r="D472" s="47" t="s">
        <v>951</v>
      </c>
      <c r="E472" s="49" t="s">
        <v>121</v>
      </c>
      <c r="F472" s="134">
        <f>VLOOKUP(C472,CANTIDADES,10,0)</f>
        <v>10</v>
      </c>
      <c r="G472" s="46">
        <v>158235</v>
      </c>
      <c r="H472" s="94">
        <f>ROUND(ROUND(F472,2)*ROUND(G472,0),0)</f>
        <v>1582350</v>
      </c>
      <c r="I472" s="95">
        <f t="shared" si="130"/>
        <v>2.2118073453513478E-4</v>
      </c>
      <c r="J472" s="394"/>
      <c r="K472" s="395"/>
      <c r="L472" s="165"/>
      <c r="M472" s="152"/>
      <c r="N472" s="152"/>
      <c r="O472" s="152"/>
      <c r="P472" s="152"/>
      <c r="Q472" s="152"/>
      <c r="R472" s="152"/>
    </row>
    <row r="473" spans="2:18" s="51" customFormat="1" ht="21" x14ac:dyDescent="0.35">
      <c r="B473" s="50"/>
      <c r="C473" s="48" t="s">
        <v>952</v>
      </c>
      <c r="D473" s="47" t="s">
        <v>953</v>
      </c>
      <c r="E473" s="49" t="s">
        <v>121</v>
      </c>
      <c r="F473" s="134">
        <f>VLOOKUP(C473,CANTIDADES,10,0)</f>
        <v>9</v>
      </c>
      <c r="G473" s="46">
        <v>158235</v>
      </c>
      <c r="H473" s="94">
        <f>ROUND(ROUND(F473,2)*ROUND(G473,0),0)</f>
        <v>1424115</v>
      </c>
      <c r="I473" s="95">
        <f t="shared" si="130"/>
        <v>1.9906266108162129E-4</v>
      </c>
      <c r="J473" s="394"/>
      <c r="K473" s="395"/>
      <c r="L473" s="165"/>
      <c r="M473" s="152"/>
      <c r="N473" s="152"/>
      <c r="O473" s="152"/>
      <c r="P473" s="152"/>
      <c r="Q473" s="152"/>
      <c r="R473" s="152"/>
    </row>
    <row r="474" spans="2:18" s="51" customFormat="1" ht="21" x14ac:dyDescent="0.35">
      <c r="B474" s="50"/>
      <c r="C474" s="108" t="s">
        <v>954</v>
      </c>
      <c r="D474" s="41" t="s">
        <v>955</v>
      </c>
      <c r="E474" s="40"/>
      <c r="F474" s="131"/>
      <c r="G474" s="39"/>
      <c r="H474" s="96">
        <f>+SUM(H475:H477)</f>
        <v>13330639</v>
      </c>
      <c r="I474" s="97">
        <f t="shared" si="130"/>
        <v>1.863355468665412E-3</v>
      </c>
      <c r="J474" s="394"/>
      <c r="K474" s="395"/>
      <c r="L474" s="165"/>
      <c r="M474" s="152"/>
      <c r="N474" s="152"/>
      <c r="O474" s="152"/>
      <c r="P474" s="152"/>
      <c r="Q474" s="152"/>
      <c r="R474" s="152"/>
    </row>
    <row r="475" spans="2:18" s="51" customFormat="1" x14ac:dyDescent="0.35">
      <c r="B475" s="52"/>
      <c r="C475" s="48" t="s">
        <v>956</v>
      </c>
      <c r="D475" s="47" t="s">
        <v>957</v>
      </c>
      <c r="E475" s="49" t="s">
        <v>572</v>
      </c>
      <c r="F475" s="56">
        <f t="shared" si="133"/>
        <v>1</v>
      </c>
      <c r="G475" s="46">
        <v>69727.747081919733</v>
      </c>
      <c r="H475" s="94">
        <f t="shared" si="134"/>
        <v>69728</v>
      </c>
      <c r="I475" s="95">
        <f t="shared" si="130"/>
        <v>9.7465732977317763E-6</v>
      </c>
      <c r="J475" s="394"/>
      <c r="K475" s="395"/>
      <c r="L475" s="165"/>
      <c r="M475" s="152"/>
      <c r="N475" s="152"/>
      <c r="O475" s="152"/>
      <c r="P475" s="152"/>
      <c r="Q475" s="152"/>
      <c r="R475" s="152"/>
    </row>
    <row r="476" spans="2:18" s="51" customFormat="1" ht="21" x14ac:dyDescent="0.35">
      <c r="B476" s="50"/>
      <c r="C476" s="48" t="s">
        <v>958</v>
      </c>
      <c r="D476" s="47" t="s">
        <v>959</v>
      </c>
      <c r="E476" s="49" t="s">
        <v>572</v>
      </c>
      <c r="F476" s="56">
        <f t="shared" si="133"/>
        <v>1</v>
      </c>
      <c r="G476" s="46">
        <v>278910.98832767893</v>
      </c>
      <c r="H476" s="94">
        <f t="shared" si="134"/>
        <v>278911</v>
      </c>
      <c r="I476" s="95">
        <f t="shared" si="130"/>
        <v>3.8986153411020936E-5</v>
      </c>
      <c r="J476" s="394"/>
      <c r="K476" s="395"/>
      <c r="L476" s="165"/>
      <c r="M476" s="152"/>
      <c r="N476" s="152"/>
      <c r="O476" s="152"/>
      <c r="P476" s="152"/>
      <c r="Q476" s="152"/>
      <c r="R476" s="152"/>
    </row>
    <row r="477" spans="2:18" s="51" customFormat="1" ht="21" x14ac:dyDescent="0.35">
      <c r="B477" s="38"/>
      <c r="C477" s="48" t="s">
        <v>960</v>
      </c>
      <c r="D477" s="53" t="s">
        <v>961</v>
      </c>
      <c r="E477" s="49" t="s">
        <v>121</v>
      </c>
      <c r="F477" s="56">
        <f>VLOOKUP(C477,CANTIDADES,10,0)</f>
        <v>1</v>
      </c>
      <c r="G477" s="46">
        <v>12982000</v>
      </c>
      <c r="H477" s="94">
        <f>ROUND(ROUND(F477,2)*ROUND(G477,0),0)</f>
        <v>12982000</v>
      </c>
      <c r="I477" s="95">
        <f t="shared" si="130"/>
        <v>1.8146227419566592E-3</v>
      </c>
      <c r="J477" s="416"/>
      <c r="K477" s="395"/>
      <c r="L477" s="165"/>
      <c r="M477" s="152"/>
      <c r="N477" s="152"/>
      <c r="O477" s="152"/>
      <c r="P477" s="152"/>
      <c r="Q477" s="152"/>
      <c r="R477" s="152"/>
    </row>
    <row r="478" spans="2:18" s="51" customFormat="1" ht="21" x14ac:dyDescent="0.35">
      <c r="B478" s="50"/>
      <c r="C478" s="108" t="s">
        <v>962</v>
      </c>
      <c r="D478" s="41" t="s">
        <v>963</v>
      </c>
      <c r="E478" s="40"/>
      <c r="F478" s="131"/>
      <c r="G478" s="39"/>
      <c r="H478" s="96">
        <f>+SUM(H479:H489)</f>
        <v>40924073</v>
      </c>
      <c r="I478" s="97">
        <f t="shared" ref="I478:I479" si="135">+H478/$H$594</f>
        <v>5.7203630842161826E-3</v>
      </c>
      <c r="J478" s="394"/>
      <c r="K478" s="395"/>
      <c r="L478" s="165"/>
      <c r="M478" s="152"/>
      <c r="N478" s="152"/>
      <c r="O478" s="152"/>
      <c r="P478" s="152"/>
      <c r="Q478" s="152"/>
      <c r="R478" s="152"/>
    </row>
    <row r="479" spans="2:18" s="51" customFormat="1" ht="21" x14ac:dyDescent="0.35">
      <c r="B479" s="50"/>
      <c r="C479" s="48" t="s">
        <v>964</v>
      </c>
      <c r="D479" s="47" t="s">
        <v>965</v>
      </c>
      <c r="E479" s="49" t="s">
        <v>38</v>
      </c>
      <c r="F479" s="134">
        <f t="shared" ref="F479" si="136">VLOOKUP(C479,CANTIDADES,10,0)</f>
        <v>310</v>
      </c>
      <c r="G479" s="46">
        <v>19781.478207107488</v>
      </c>
      <c r="H479" s="123">
        <f t="shared" ref="H479" si="137">ROUND(ROUND(F479,2)*ROUND(G479,0),0)</f>
        <v>6132110</v>
      </c>
      <c r="I479" s="124">
        <f t="shared" si="135"/>
        <v>8.5714576045138266E-4</v>
      </c>
      <c r="J479" s="394"/>
      <c r="K479" s="395"/>
      <c r="L479" s="165"/>
      <c r="M479" s="152"/>
      <c r="N479" s="152"/>
      <c r="O479" s="152"/>
      <c r="P479" s="152"/>
      <c r="Q479" s="152"/>
      <c r="R479" s="152"/>
    </row>
    <row r="480" spans="2:18" s="51" customFormat="1" ht="21" x14ac:dyDescent="0.35">
      <c r="B480" s="50"/>
      <c r="C480" s="48" t="s">
        <v>966</v>
      </c>
      <c r="D480" s="47" t="s">
        <v>933</v>
      </c>
      <c r="E480" s="49" t="s">
        <v>121</v>
      </c>
      <c r="F480" s="134">
        <f t="shared" ref="F480:F486" si="138">VLOOKUP(C480,CANTIDADES,10,0)</f>
        <v>6</v>
      </c>
      <c r="G480" s="46">
        <v>251365.58236063994</v>
      </c>
      <c r="H480" s="123">
        <f t="shared" ref="H480:H486" si="139">ROUND(ROUND(F480,2)*ROUND(G480,0),0)</f>
        <v>1508196</v>
      </c>
      <c r="I480" s="124">
        <f t="shared" ref="I480:I486" si="140">+H480/$H$594</f>
        <v>2.1081549537267489E-4</v>
      </c>
      <c r="J480" s="394"/>
      <c r="K480" s="395"/>
      <c r="L480" s="165"/>
      <c r="M480" s="152"/>
      <c r="N480" s="152"/>
      <c r="O480" s="152"/>
      <c r="P480" s="152"/>
      <c r="Q480" s="152"/>
      <c r="R480" s="152"/>
    </row>
    <row r="481" spans="2:18" s="51" customFormat="1" ht="21" x14ac:dyDescent="0.35">
      <c r="B481" s="50"/>
      <c r="C481" s="48" t="s">
        <v>967</v>
      </c>
      <c r="D481" s="47" t="s">
        <v>968</v>
      </c>
      <c r="E481" s="49" t="s">
        <v>121</v>
      </c>
      <c r="F481" s="134">
        <f t="shared" si="138"/>
        <v>6</v>
      </c>
      <c r="G481" s="46">
        <v>443869.29118031991</v>
      </c>
      <c r="H481" s="123">
        <f t="shared" si="139"/>
        <v>2663214</v>
      </c>
      <c r="I481" s="124">
        <f t="shared" si="140"/>
        <v>3.7226380304247129E-4</v>
      </c>
      <c r="J481" s="394"/>
      <c r="K481" s="395"/>
      <c r="L481" s="165"/>
      <c r="M481" s="152"/>
      <c r="N481" s="152"/>
      <c r="O481" s="152"/>
      <c r="P481" s="152"/>
      <c r="Q481" s="152"/>
      <c r="R481" s="152"/>
    </row>
    <row r="482" spans="2:18" s="51" customFormat="1" ht="21" x14ac:dyDescent="0.35">
      <c r="B482" s="50"/>
      <c r="C482" s="48" t="s">
        <v>969</v>
      </c>
      <c r="D482" s="47" t="s">
        <v>970</v>
      </c>
      <c r="E482" s="49" t="s">
        <v>121</v>
      </c>
      <c r="F482" s="134">
        <f t="shared" si="138"/>
        <v>6</v>
      </c>
      <c r="G482" s="46">
        <v>100702.26941638395</v>
      </c>
      <c r="H482" s="123">
        <f t="shared" si="139"/>
        <v>604212</v>
      </c>
      <c r="I482" s="124">
        <f t="shared" si="140"/>
        <v>8.4456696669474421E-5</v>
      </c>
      <c r="J482" s="394"/>
      <c r="K482" s="395"/>
      <c r="L482" s="165"/>
      <c r="M482" s="152"/>
      <c r="N482" s="152"/>
      <c r="O482" s="152"/>
      <c r="P482" s="152"/>
      <c r="Q482" s="152"/>
      <c r="R482" s="152"/>
    </row>
    <row r="483" spans="2:18" s="51" customFormat="1" ht="45" customHeight="1" x14ac:dyDescent="0.35">
      <c r="B483" s="50"/>
      <c r="C483" s="48" t="s">
        <v>971</v>
      </c>
      <c r="D483" s="47" t="s">
        <v>972</v>
      </c>
      <c r="E483" s="49" t="s">
        <v>38</v>
      </c>
      <c r="F483" s="134">
        <f t="shared" si="138"/>
        <v>314</v>
      </c>
      <c r="G483" s="46">
        <v>67347.162876383954</v>
      </c>
      <c r="H483" s="123">
        <f t="shared" si="139"/>
        <v>21146958</v>
      </c>
      <c r="I483" s="124">
        <f t="shared" si="140"/>
        <v>2.9559198051149521E-3</v>
      </c>
      <c r="J483" s="394"/>
      <c r="K483" s="395"/>
      <c r="L483" s="165"/>
      <c r="M483" s="152"/>
      <c r="N483" s="152"/>
      <c r="O483" s="152"/>
      <c r="P483" s="152"/>
      <c r="Q483" s="152"/>
      <c r="R483" s="152"/>
    </row>
    <row r="484" spans="2:18" s="51" customFormat="1" ht="21" x14ac:dyDescent="0.35">
      <c r="B484" s="50"/>
      <c r="C484" s="48" t="s">
        <v>973</v>
      </c>
      <c r="D484" s="47" t="s">
        <v>974</v>
      </c>
      <c r="E484" s="49" t="s">
        <v>572</v>
      </c>
      <c r="F484" s="56">
        <f t="shared" si="138"/>
        <v>1</v>
      </c>
      <c r="G484" s="46">
        <v>408285.80781995784</v>
      </c>
      <c r="H484" s="94">
        <f t="shared" si="139"/>
        <v>408286</v>
      </c>
      <c r="I484" s="95">
        <f t="shared" si="140"/>
        <v>5.7070178772339896E-5</v>
      </c>
      <c r="J484" s="394"/>
      <c r="K484" s="395"/>
      <c r="L484" s="165"/>
      <c r="M484" s="152"/>
      <c r="N484" s="152"/>
      <c r="O484" s="152"/>
      <c r="P484" s="152"/>
      <c r="Q484" s="152"/>
      <c r="R484" s="152"/>
    </row>
    <row r="485" spans="2:18" s="51" customFormat="1" x14ac:dyDescent="0.35">
      <c r="B485" s="52"/>
      <c r="C485" s="48" t="s">
        <v>975</v>
      </c>
      <c r="D485" s="47" t="s">
        <v>976</v>
      </c>
      <c r="E485" s="49" t="s">
        <v>121</v>
      </c>
      <c r="F485" s="56">
        <f t="shared" si="138"/>
        <v>10</v>
      </c>
      <c r="G485" s="46">
        <v>35266.545998430433</v>
      </c>
      <c r="H485" s="94">
        <f t="shared" si="139"/>
        <v>352670</v>
      </c>
      <c r="I485" s="95">
        <f t="shared" si="140"/>
        <v>4.9296179510541906E-5</v>
      </c>
      <c r="J485" s="394"/>
      <c r="K485" s="395"/>
      <c r="L485" s="165"/>
      <c r="M485" s="152"/>
      <c r="N485" s="152"/>
      <c r="O485" s="152"/>
      <c r="P485" s="152"/>
      <c r="Q485" s="152"/>
      <c r="R485" s="152"/>
    </row>
    <row r="486" spans="2:18" s="51" customFormat="1" ht="21" x14ac:dyDescent="0.35">
      <c r="B486" s="50"/>
      <c r="C486" s="48" t="s">
        <v>977</v>
      </c>
      <c r="D486" s="47" t="s">
        <v>978</v>
      </c>
      <c r="E486" s="49" t="s">
        <v>121</v>
      </c>
      <c r="F486" s="56">
        <f t="shared" si="138"/>
        <v>105</v>
      </c>
      <c r="G486" s="46">
        <v>20513</v>
      </c>
      <c r="H486" s="94">
        <f t="shared" si="139"/>
        <v>2153865</v>
      </c>
      <c r="I486" s="95">
        <f t="shared" si="140"/>
        <v>3.010670476124233E-4</v>
      </c>
      <c r="J486" s="394"/>
      <c r="K486" s="395"/>
      <c r="L486" s="165"/>
      <c r="M486" s="152"/>
      <c r="N486" s="152"/>
      <c r="O486" s="152"/>
      <c r="P486" s="152"/>
      <c r="Q486" s="152"/>
      <c r="R486" s="152"/>
    </row>
    <row r="487" spans="2:18" s="51" customFormat="1" ht="21" x14ac:dyDescent="0.35">
      <c r="B487" s="50"/>
      <c r="C487" s="48" t="s">
        <v>979</v>
      </c>
      <c r="D487" s="47" t="s">
        <v>980</v>
      </c>
      <c r="E487" s="49" t="s">
        <v>121</v>
      </c>
      <c r="F487" s="134">
        <f t="shared" ref="F487:F488" si="141">VLOOKUP(C487,CANTIDADES,10,0)</f>
        <v>13</v>
      </c>
      <c r="G487" s="46">
        <v>205527.73848528985</v>
      </c>
      <c r="H487" s="123">
        <f t="shared" ref="H487:H488" si="142">ROUND(ROUND(F487,2)*ROUND(G487,0),0)</f>
        <v>2671864</v>
      </c>
      <c r="I487" s="124">
        <f t="shared" ref="I487:I489" si="143">+H487/$H$594</f>
        <v>3.7347289923088021E-4</v>
      </c>
      <c r="J487" s="394"/>
      <c r="K487" s="395"/>
      <c r="L487" s="165"/>
      <c r="M487" s="152"/>
      <c r="N487" s="152"/>
      <c r="O487" s="152"/>
      <c r="P487" s="152"/>
      <c r="Q487" s="152"/>
      <c r="R487" s="152"/>
    </row>
    <row r="488" spans="2:18" s="51" customFormat="1" ht="21" x14ac:dyDescent="0.35">
      <c r="B488" s="50"/>
      <c r="C488" s="48" t="s">
        <v>981</v>
      </c>
      <c r="D488" s="47" t="s">
        <v>982</v>
      </c>
      <c r="E488" s="49" t="s">
        <v>121</v>
      </c>
      <c r="F488" s="134">
        <f t="shared" si="141"/>
        <v>13</v>
      </c>
      <c r="G488" s="46">
        <v>173851.73848528985</v>
      </c>
      <c r="H488" s="123">
        <f t="shared" si="142"/>
        <v>2260076</v>
      </c>
      <c r="I488" s="124">
        <f t="shared" si="143"/>
        <v>3.1591321122711742E-4</v>
      </c>
      <c r="J488" s="394"/>
      <c r="K488" s="395"/>
      <c r="L488" s="165"/>
      <c r="M488" s="152"/>
      <c r="N488" s="152"/>
      <c r="O488" s="152"/>
      <c r="P488" s="152"/>
      <c r="Q488" s="152"/>
      <c r="R488" s="152"/>
    </row>
    <row r="489" spans="2:18" s="51" customFormat="1" ht="48.75" customHeight="1" x14ac:dyDescent="0.35">
      <c r="B489" s="50"/>
      <c r="C489" s="48" t="s">
        <v>983</v>
      </c>
      <c r="D489" s="47" t="s">
        <v>984</v>
      </c>
      <c r="E489" s="49" t="s">
        <v>121</v>
      </c>
      <c r="F489" s="134">
        <f t="shared" ref="F489" si="144">VLOOKUP(C489,CANTIDADES,10,0)</f>
        <v>6</v>
      </c>
      <c r="G489" s="46">
        <v>170436.82177047993</v>
      </c>
      <c r="H489" s="123">
        <f t="shared" ref="H489" si="145">ROUND(ROUND(F489,2)*ROUND(G489,0),0)</f>
        <v>1022622</v>
      </c>
      <c r="I489" s="124">
        <f t="shared" si="143"/>
        <v>1.429420072119244E-4</v>
      </c>
      <c r="J489" s="394"/>
      <c r="K489" s="395"/>
      <c r="L489" s="165"/>
      <c r="M489" s="152"/>
      <c r="N489" s="152"/>
      <c r="O489" s="152"/>
      <c r="P489" s="152"/>
      <c r="Q489" s="152"/>
      <c r="R489" s="152"/>
    </row>
    <row r="490" spans="2:18" s="51" customFormat="1" ht="21" x14ac:dyDescent="0.35">
      <c r="B490" s="50"/>
      <c r="C490" s="54" t="s">
        <v>985</v>
      </c>
      <c r="D490" s="44" t="s">
        <v>986</v>
      </c>
      <c r="E490" s="43"/>
      <c r="F490" s="132"/>
      <c r="G490" s="42"/>
      <c r="H490" s="92">
        <f>+H491+H496+H507</f>
        <v>43890836</v>
      </c>
      <c r="I490" s="93">
        <f t="shared" ref="I490:I496" si="146">+H490/$H$594</f>
        <v>6.1350569379980012E-3</v>
      </c>
      <c r="J490" s="394"/>
      <c r="K490" s="395"/>
      <c r="L490" s="165"/>
      <c r="M490" s="152"/>
      <c r="N490" s="152"/>
      <c r="O490" s="152"/>
      <c r="P490" s="152"/>
      <c r="Q490" s="152"/>
      <c r="R490" s="152"/>
    </row>
    <row r="491" spans="2:18" s="51" customFormat="1" ht="21" x14ac:dyDescent="0.35">
      <c r="B491" s="50"/>
      <c r="C491" s="108" t="s">
        <v>987</v>
      </c>
      <c r="D491" s="41" t="s">
        <v>988</v>
      </c>
      <c r="E491" s="40"/>
      <c r="F491" s="131"/>
      <c r="G491" s="39"/>
      <c r="H491" s="96">
        <f>+SUM(H492:H495)</f>
        <v>19198617</v>
      </c>
      <c r="I491" s="97">
        <f t="shared" si="146"/>
        <v>2.6835808829391255E-3</v>
      </c>
      <c r="J491" s="394"/>
      <c r="K491" s="395"/>
      <c r="L491" s="165"/>
      <c r="M491" s="152"/>
      <c r="N491" s="152"/>
      <c r="O491" s="152"/>
      <c r="P491" s="152"/>
      <c r="Q491" s="152"/>
      <c r="R491" s="152"/>
    </row>
    <row r="492" spans="2:18" s="51" customFormat="1" x14ac:dyDescent="0.35">
      <c r="B492" s="52"/>
      <c r="C492" s="48" t="s">
        <v>989</v>
      </c>
      <c r="D492" s="47" t="s">
        <v>990</v>
      </c>
      <c r="E492" s="49" t="s">
        <v>121</v>
      </c>
      <c r="F492" s="56">
        <f>VLOOKUP(C492,CANTIDADES,10,0)</f>
        <v>2</v>
      </c>
      <c r="G492" s="46">
        <v>1551954</v>
      </c>
      <c r="H492" s="94">
        <f>ROUND(ROUND(F492,2)*ROUND(G492,0),0)</f>
        <v>3103908</v>
      </c>
      <c r="I492" s="95">
        <f t="shared" si="146"/>
        <v>4.3386396901411259E-4</v>
      </c>
      <c r="J492" s="394"/>
      <c r="K492" s="395"/>
      <c r="L492" s="165"/>
      <c r="M492" s="152"/>
      <c r="N492" s="152"/>
      <c r="O492" s="152"/>
      <c r="P492" s="152"/>
      <c r="Q492" s="152"/>
      <c r="R492" s="152"/>
    </row>
    <row r="493" spans="2:18" s="51" customFormat="1" ht="21" x14ac:dyDescent="0.35">
      <c r="B493" s="50"/>
      <c r="C493" s="48" t="s">
        <v>991</v>
      </c>
      <c r="D493" s="47" t="s">
        <v>992</v>
      </c>
      <c r="E493" s="49" t="s">
        <v>121</v>
      </c>
      <c r="F493" s="56">
        <f>VLOOKUP(C493,CANTIDADES,10,0)</f>
        <v>2</v>
      </c>
      <c r="G493" s="46">
        <v>5057980</v>
      </c>
      <c r="H493" s="94">
        <f>ROUND(ROUND(F493,2)*ROUND(G493,0),0)</f>
        <v>10115960</v>
      </c>
      <c r="I493" s="95">
        <f t="shared" si="146"/>
        <v>1.4140079396644497E-3</v>
      </c>
      <c r="J493" s="394"/>
      <c r="K493" s="395"/>
      <c r="L493" s="165"/>
      <c r="M493" s="152"/>
      <c r="N493" s="152"/>
      <c r="O493" s="152"/>
      <c r="P493" s="152"/>
      <c r="Q493" s="152"/>
      <c r="R493" s="152"/>
    </row>
    <row r="494" spans="2:18" s="51" customFormat="1" ht="40" x14ac:dyDescent="0.35">
      <c r="B494" s="50"/>
      <c r="C494" s="48" t="s">
        <v>993</v>
      </c>
      <c r="D494" s="47" t="s">
        <v>994</v>
      </c>
      <c r="E494" s="49" t="s">
        <v>121</v>
      </c>
      <c r="F494" s="56">
        <f>VLOOKUP(C494,CANTIDADES,10,0)</f>
        <v>2</v>
      </c>
      <c r="G494" s="46">
        <v>2949036.5823606397</v>
      </c>
      <c r="H494" s="94">
        <f>ROUND(ROUND(F494,2)*ROUND(G494,0),0)</f>
        <v>5898074</v>
      </c>
      <c r="I494" s="95">
        <f t="shared" si="146"/>
        <v>8.2443223032993996E-4</v>
      </c>
      <c r="J494" s="394"/>
      <c r="K494" s="395"/>
      <c r="L494" s="165"/>
      <c r="M494" s="152"/>
      <c r="N494" s="152"/>
      <c r="O494" s="152"/>
      <c r="P494" s="152"/>
      <c r="Q494" s="152"/>
      <c r="R494" s="152"/>
    </row>
    <row r="495" spans="2:18" s="51" customFormat="1" ht="21" x14ac:dyDescent="0.35">
      <c r="B495" s="50"/>
      <c r="C495" s="48" t="s">
        <v>995</v>
      </c>
      <c r="D495" s="47" t="s">
        <v>996</v>
      </c>
      <c r="E495" s="49" t="s">
        <v>121</v>
      </c>
      <c r="F495" s="56">
        <f>VLOOKUP(C495,CANTIDADES,10,0)</f>
        <v>1</v>
      </c>
      <c r="G495" s="46">
        <v>80675</v>
      </c>
      <c r="H495" s="94">
        <f>ROUND(ROUND(F495,2)*ROUND(G495,0),0)</f>
        <v>80675</v>
      </c>
      <c r="I495" s="95">
        <f t="shared" si="146"/>
        <v>1.1276743930623438E-5</v>
      </c>
      <c r="J495" s="394"/>
      <c r="K495" s="395"/>
      <c r="L495" s="165"/>
      <c r="M495" s="152"/>
      <c r="N495" s="152"/>
      <c r="O495" s="152"/>
      <c r="P495" s="152"/>
      <c r="Q495" s="152"/>
      <c r="R495" s="152"/>
    </row>
    <row r="496" spans="2:18" s="51" customFormat="1" ht="21" x14ac:dyDescent="0.35">
      <c r="B496" s="50"/>
      <c r="C496" s="108" t="s">
        <v>997</v>
      </c>
      <c r="D496" s="41" t="s">
        <v>998</v>
      </c>
      <c r="E496" s="40"/>
      <c r="F496" s="131"/>
      <c r="G496" s="39"/>
      <c r="H496" s="96">
        <f>+SUM(H497:H506)</f>
        <v>17224673</v>
      </c>
      <c r="I496" s="97">
        <f t="shared" si="146"/>
        <v>2.4076631758255147E-3</v>
      </c>
      <c r="J496" s="394"/>
      <c r="K496" s="395"/>
      <c r="L496" s="165"/>
      <c r="M496" s="152"/>
      <c r="N496" s="152"/>
      <c r="O496" s="152"/>
      <c r="P496" s="152"/>
      <c r="Q496" s="152"/>
      <c r="R496" s="152"/>
    </row>
    <row r="497" spans="2:18" s="51" customFormat="1" ht="21" x14ac:dyDescent="0.35">
      <c r="B497" s="50"/>
      <c r="C497" s="48" t="s">
        <v>999</v>
      </c>
      <c r="D497" s="47" t="s">
        <v>1000</v>
      </c>
      <c r="E497" s="49" t="s">
        <v>121</v>
      </c>
      <c r="F497" s="56">
        <f t="shared" ref="F497:F506" si="147">VLOOKUP(C497,CANTIDADES,10,0)</f>
        <v>112</v>
      </c>
      <c r="G497" s="46">
        <v>42916</v>
      </c>
      <c r="H497" s="94">
        <f t="shared" ref="H497:H506" si="148">ROUND(ROUND(F497,2)*ROUND(G497,0),0)</f>
        <v>4806592</v>
      </c>
      <c r="I497" s="95">
        <f t="shared" ref="I497:I560" si="149">+H497/$H$594</f>
        <v>6.7186497877884323E-4</v>
      </c>
      <c r="J497" s="394"/>
      <c r="K497" s="395"/>
      <c r="L497" s="165"/>
      <c r="M497" s="152"/>
      <c r="N497" s="152"/>
      <c r="O497" s="152"/>
      <c r="P497" s="152"/>
      <c r="Q497" s="152"/>
      <c r="R497" s="152"/>
    </row>
    <row r="498" spans="2:18" s="51" customFormat="1" ht="40" x14ac:dyDescent="0.35">
      <c r="B498" s="50"/>
      <c r="C498" s="48" t="s">
        <v>1001</v>
      </c>
      <c r="D498" s="47" t="s">
        <v>1002</v>
      </c>
      <c r="E498" s="49" t="s">
        <v>121</v>
      </c>
      <c r="F498" s="56">
        <f t="shared" si="147"/>
        <v>11</v>
      </c>
      <c r="G498" s="46">
        <v>76607</v>
      </c>
      <c r="H498" s="94">
        <f t="shared" si="148"/>
        <v>842677</v>
      </c>
      <c r="I498" s="95">
        <f t="shared" si="149"/>
        <v>1.1778931199536371E-4</v>
      </c>
      <c r="J498" s="394"/>
      <c r="K498" s="395"/>
      <c r="L498" s="165"/>
      <c r="M498" s="152"/>
      <c r="N498" s="152"/>
      <c r="O498" s="152"/>
      <c r="P498" s="152"/>
      <c r="Q498" s="152"/>
      <c r="R498" s="152"/>
    </row>
    <row r="499" spans="2:18" s="51" customFormat="1" ht="40" x14ac:dyDescent="0.35">
      <c r="B499" s="50"/>
      <c r="C499" s="48" t="s">
        <v>1003</v>
      </c>
      <c r="D499" s="47" t="s">
        <v>1004</v>
      </c>
      <c r="E499" s="49" t="s">
        <v>121</v>
      </c>
      <c r="F499" s="56">
        <f t="shared" si="147"/>
        <v>4</v>
      </c>
      <c r="G499" s="46">
        <v>96027.748249151831</v>
      </c>
      <c r="H499" s="94">
        <f t="shared" si="148"/>
        <v>384112</v>
      </c>
      <c r="I499" s="95">
        <f t="shared" si="149"/>
        <v>5.3691139320478837E-5</v>
      </c>
      <c r="J499" s="394"/>
      <c r="K499" s="395"/>
      <c r="L499" s="165"/>
      <c r="M499" s="152"/>
      <c r="N499" s="152"/>
      <c r="O499" s="152"/>
      <c r="P499" s="152"/>
      <c r="Q499" s="152"/>
      <c r="R499" s="152"/>
    </row>
    <row r="500" spans="2:18" s="51" customFormat="1" ht="21" x14ac:dyDescent="0.35">
      <c r="B500" s="50"/>
      <c r="C500" s="48" t="s">
        <v>1005</v>
      </c>
      <c r="D500" s="47" t="s">
        <v>1006</v>
      </c>
      <c r="E500" s="49" t="s">
        <v>121</v>
      </c>
      <c r="F500" s="56">
        <f t="shared" si="147"/>
        <v>8</v>
      </c>
      <c r="G500" s="46">
        <v>96027.748249151831</v>
      </c>
      <c r="H500" s="94">
        <f t="shared" si="148"/>
        <v>768224</v>
      </c>
      <c r="I500" s="95">
        <f t="shared" si="149"/>
        <v>1.0738227864095767E-4</v>
      </c>
      <c r="J500" s="394"/>
      <c r="K500" s="395"/>
      <c r="L500" s="165"/>
      <c r="M500" s="152"/>
      <c r="N500" s="152"/>
      <c r="O500" s="152"/>
      <c r="P500" s="152"/>
      <c r="Q500" s="152"/>
      <c r="R500" s="152"/>
    </row>
    <row r="501" spans="2:18" s="51" customFormat="1" ht="40" x14ac:dyDescent="0.35">
      <c r="B501" s="50"/>
      <c r="C501" s="48" t="s">
        <v>1007</v>
      </c>
      <c r="D501" s="47" t="s">
        <v>1008</v>
      </c>
      <c r="E501" s="49" t="s">
        <v>121</v>
      </c>
      <c r="F501" s="56">
        <f t="shared" si="147"/>
        <v>7</v>
      </c>
      <c r="G501" s="46">
        <v>73383.981582485168</v>
      </c>
      <c r="H501" s="94">
        <f t="shared" si="148"/>
        <v>513688</v>
      </c>
      <c r="I501" s="95">
        <f t="shared" si="149"/>
        <v>7.1803260442938866E-5</v>
      </c>
      <c r="J501" s="394"/>
      <c r="K501" s="395"/>
      <c r="L501" s="165"/>
      <c r="M501" s="152"/>
      <c r="N501" s="152"/>
      <c r="O501" s="152"/>
      <c r="P501" s="152"/>
      <c r="Q501" s="152"/>
      <c r="R501" s="152"/>
    </row>
    <row r="502" spans="2:18" s="51" customFormat="1" ht="21" x14ac:dyDescent="0.35">
      <c r="B502" s="50"/>
      <c r="C502" s="48" t="s">
        <v>1009</v>
      </c>
      <c r="D502" s="47" t="s">
        <v>1010</v>
      </c>
      <c r="E502" s="49" t="s">
        <v>121</v>
      </c>
      <c r="F502" s="56">
        <f t="shared" si="147"/>
        <v>3</v>
      </c>
      <c r="G502" s="46">
        <v>101275.08041525306</v>
      </c>
      <c r="H502" s="94">
        <f t="shared" si="148"/>
        <v>303825</v>
      </c>
      <c r="I502" s="95">
        <f t="shared" si="149"/>
        <v>4.2468629993451084E-5</v>
      </c>
      <c r="J502" s="394"/>
      <c r="K502" s="395"/>
      <c r="L502" s="165"/>
      <c r="M502" s="152"/>
      <c r="N502" s="152"/>
      <c r="O502" s="152"/>
      <c r="P502" s="152"/>
      <c r="Q502" s="152"/>
      <c r="R502" s="152"/>
    </row>
    <row r="503" spans="2:18" s="51" customFormat="1" x14ac:dyDescent="0.35">
      <c r="B503" s="52"/>
      <c r="C503" s="48" t="s">
        <v>1011</v>
      </c>
      <c r="D503" s="47" t="s">
        <v>1012</v>
      </c>
      <c r="E503" s="49" t="s">
        <v>121</v>
      </c>
      <c r="F503" s="56">
        <f t="shared" si="147"/>
        <v>15</v>
      </c>
      <c r="G503" s="46">
        <v>52394</v>
      </c>
      <c r="H503" s="94">
        <f t="shared" si="148"/>
        <v>785910</v>
      </c>
      <c r="I503" s="95">
        <f t="shared" si="149"/>
        <v>1.0985442606155893E-4</v>
      </c>
      <c r="J503" s="394"/>
      <c r="K503" s="395"/>
      <c r="L503" s="165"/>
      <c r="M503" s="152"/>
      <c r="N503" s="152"/>
      <c r="O503" s="152"/>
      <c r="P503" s="152"/>
      <c r="Q503" s="152"/>
      <c r="R503" s="152"/>
    </row>
    <row r="504" spans="2:18" s="51" customFormat="1" ht="21" x14ac:dyDescent="0.35">
      <c r="B504" s="50"/>
      <c r="C504" s="48" t="s">
        <v>1013</v>
      </c>
      <c r="D504" s="47" t="s">
        <v>1014</v>
      </c>
      <c r="E504" s="49" t="s">
        <v>121</v>
      </c>
      <c r="F504" s="56">
        <f t="shared" si="147"/>
        <v>10</v>
      </c>
      <c r="G504" s="46">
        <v>38521.291180319953</v>
      </c>
      <c r="H504" s="94">
        <f t="shared" si="148"/>
        <v>385210</v>
      </c>
      <c r="I504" s="95">
        <f t="shared" si="149"/>
        <v>5.3844617657458377E-5</v>
      </c>
      <c r="J504" s="394"/>
      <c r="K504" s="395"/>
      <c r="L504" s="165"/>
      <c r="M504" s="152"/>
      <c r="N504" s="152"/>
      <c r="O504" s="152"/>
      <c r="P504" s="152"/>
      <c r="Q504" s="152"/>
      <c r="R504" s="152"/>
    </row>
    <row r="505" spans="2:18" s="51" customFormat="1" ht="40" x14ac:dyDescent="0.35">
      <c r="B505" s="50"/>
      <c r="C505" s="48" t="s">
        <v>1015</v>
      </c>
      <c r="D505" s="47" t="s">
        <v>1016</v>
      </c>
      <c r="E505" s="49" t="s">
        <v>38</v>
      </c>
      <c r="F505" s="56">
        <f t="shared" si="147"/>
        <v>96.41</v>
      </c>
      <c r="G505" s="46">
        <v>65506.373540959867</v>
      </c>
      <c r="H505" s="94">
        <f t="shared" si="148"/>
        <v>6315433</v>
      </c>
      <c r="I505" s="95">
        <f t="shared" si="149"/>
        <v>8.8277063219100056E-4</v>
      </c>
      <c r="J505" s="394"/>
      <c r="K505" s="395"/>
      <c r="L505" s="165"/>
      <c r="M505" s="152"/>
      <c r="N505" s="152"/>
      <c r="O505" s="152"/>
      <c r="P505" s="152"/>
      <c r="Q505" s="152"/>
      <c r="R505" s="152"/>
    </row>
    <row r="506" spans="2:18" s="51" customFormat="1" x14ac:dyDescent="0.35">
      <c r="B506" s="52"/>
      <c r="C506" s="48" t="s">
        <v>1017</v>
      </c>
      <c r="D506" s="47" t="s">
        <v>1018</v>
      </c>
      <c r="E506" s="49" t="s">
        <v>121</v>
      </c>
      <c r="F506" s="56">
        <f t="shared" si="147"/>
        <v>3</v>
      </c>
      <c r="G506" s="46">
        <v>706334</v>
      </c>
      <c r="H506" s="94">
        <f t="shared" si="148"/>
        <v>2119002</v>
      </c>
      <c r="I506" s="95">
        <f t="shared" si="149"/>
        <v>2.9619390074346364E-4</v>
      </c>
      <c r="J506" s="394"/>
      <c r="K506" s="395"/>
      <c r="L506" s="165"/>
      <c r="M506" s="152"/>
      <c r="N506" s="152"/>
      <c r="O506" s="152"/>
      <c r="P506" s="152"/>
      <c r="Q506" s="152"/>
      <c r="R506" s="152"/>
    </row>
    <row r="507" spans="2:18" s="51" customFormat="1" x14ac:dyDescent="0.35">
      <c r="B507" s="52"/>
      <c r="C507" s="108" t="s">
        <v>1019</v>
      </c>
      <c r="D507" s="41" t="s">
        <v>1020</v>
      </c>
      <c r="E507" s="40"/>
      <c r="F507" s="131"/>
      <c r="G507" s="39"/>
      <c r="H507" s="96">
        <f>+SUM(H508:H509)</f>
        <v>7467546</v>
      </c>
      <c r="I507" s="97">
        <f t="shared" si="149"/>
        <v>1.0438128792333602E-3</v>
      </c>
      <c r="J507" s="394"/>
      <c r="K507" s="395"/>
      <c r="L507" s="165"/>
      <c r="M507" s="152"/>
      <c r="N507" s="152"/>
      <c r="O507" s="152"/>
      <c r="P507" s="152"/>
      <c r="Q507" s="152"/>
      <c r="R507" s="152"/>
    </row>
    <row r="508" spans="2:18" s="51" customFormat="1" ht="21" x14ac:dyDescent="0.35">
      <c r="B508" s="38"/>
      <c r="C508" s="48" t="s">
        <v>1021</v>
      </c>
      <c r="D508" s="47" t="s">
        <v>1022</v>
      </c>
      <c r="E508" s="49" t="s">
        <v>38</v>
      </c>
      <c r="F508" s="56">
        <f>VLOOKUP(C508,CANTIDADES,10,0)</f>
        <v>87</v>
      </c>
      <c r="G508" s="46">
        <v>9583</v>
      </c>
      <c r="H508" s="94">
        <f>ROUND(ROUND(F508,2)*ROUND(G508,0),0)</f>
        <v>833721</v>
      </c>
      <c r="I508" s="95">
        <f t="shared" si="149"/>
        <v>1.1653744315566537E-4</v>
      </c>
      <c r="J508" s="394"/>
      <c r="K508" s="395"/>
      <c r="L508" s="165"/>
      <c r="M508" s="152"/>
      <c r="N508" s="152"/>
      <c r="O508" s="152"/>
      <c r="P508" s="152"/>
      <c r="Q508" s="152"/>
      <c r="R508" s="152"/>
    </row>
    <row r="509" spans="2:18" s="51" customFormat="1" ht="21" x14ac:dyDescent="0.35">
      <c r="B509" s="50"/>
      <c r="C509" s="48" t="s">
        <v>1023</v>
      </c>
      <c r="D509" s="47" t="s">
        <v>1024</v>
      </c>
      <c r="E509" s="49" t="s">
        <v>38</v>
      </c>
      <c r="F509" s="56">
        <f>VLOOKUP(C509,CANTIDADES,10,0)</f>
        <v>907.50000000000011</v>
      </c>
      <c r="G509" s="121">
        <v>7310</v>
      </c>
      <c r="H509" s="94">
        <f>ROUND(ROUND(F509,2)*ROUND(G509,0),0)</f>
        <v>6633825</v>
      </c>
      <c r="I509" s="95">
        <f t="shared" si="149"/>
        <v>9.2727543607769487E-4</v>
      </c>
      <c r="J509" s="394"/>
      <c r="K509" s="395"/>
      <c r="L509" s="165"/>
      <c r="M509" s="152"/>
      <c r="N509" s="152"/>
      <c r="O509" s="152"/>
      <c r="P509" s="152"/>
      <c r="Q509" s="152"/>
      <c r="R509" s="152"/>
    </row>
    <row r="510" spans="2:18" s="51" customFormat="1" ht="21" x14ac:dyDescent="0.35">
      <c r="B510" s="50"/>
      <c r="C510" s="54" t="s">
        <v>1025</v>
      </c>
      <c r="D510" s="120" t="s">
        <v>1026</v>
      </c>
      <c r="E510" s="43"/>
      <c r="F510" s="132"/>
      <c r="G510" s="42"/>
      <c r="H510" s="92">
        <f>+H511</f>
        <v>93285205</v>
      </c>
      <c r="I510" s="93">
        <f t="shared" si="149"/>
        <v>1.3039397202363969E-2</v>
      </c>
      <c r="J510" s="394"/>
      <c r="K510" s="395"/>
      <c r="L510" s="165"/>
      <c r="M510" s="152"/>
      <c r="N510" s="152"/>
      <c r="O510" s="152"/>
      <c r="P510" s="152"/>
      <c r="Q510" s="152"/>
      <c r="R510" s="152"/>
    </row>
    <row r="511" spans="2:18" s="51" customFormat="1" ht="21" x14ac:dyDescent="0.35">
      <c r="B511" s="38"/>
      <c r="C511" s="108" t="s">
        <v>1027</v>
      </c>
      <c r="D511" s="41" t="s">
        <v>1028</v>
      </c>
      <c r="E511" s="40"/>
      <c r="F511" s="131"/>
      <c r="G511" s="39"/>
      <c r="H511" s="96">
        <f>+SUM(H512:H527)</f>
        <v>93285205</v>
      </c>
      <c r="I511" s="97">
        <f t="shared" si="149"/>
        <v>1.3039397202363969E-2</v>
      </c>
      <c r="J511" s="394"/>
      <c r="K511" s="395"/>
      <c r="L511" s="165"/>
      <c r="M511" s="152"/>
      <c r="N511" s="152"/>
      <c r="O511" s="152"/>
      <c r="P511" s="152"/>
      <c r="Q511" s="152"/>
      <c r="R511" s="152"/>
    </row>
    <row r="512" spans="2:18" s="51" customFormat="1" ht="21" x14ac:dyDescent="0.35">
      <c r="B512" s="50"/>
      <c r="C512" s="48" t="s">
        <v>1029</v>
      </c>
      <c r="D512" s="47" t="s">
        <v>1030</v>
      </c>
      <c r="E512" s="49" t="s">
        <v>121</v>
      </c>
      <c r="F512" s="56">
        <f t="shared" ref="F512:F522" si="150">VLOOKUP(C512,CANTIDADES,10,0)</f>
        <v>1</v>
      </c>
      <c r="G512" s="46">
        <v>4388656</v>
      </c>
      <c r="H512" s="94">
        <f t="shared" ref="H512:H522" si="151">ROUND(ROUND(F512,2)*ROUND(G512,0),0)</f>
        <v>4388656</v>
      </c>
      <c r="I512" s="95">
        <f t="shared" si="149"/>
        <v>6.1344592391191985E-4</v>
      </c>
      <c r="J512" s="394"/>
      <c r="K512" s="395"/>
      <c r="L512" s="165"/>
      <c r="M512" s="152"/>
      <c r="N512" s="152"/>
      <c r="O512" s="152"/>
      <c r="P512" s="152"/>
      <c r="Q512" s="152"/>
      <c r="R512" s="152"/>
    </row>
    <row r="513" spans="2:18" s="51" customFormat="1" ht="21" x14ac:dyDescent="0.35">
      <c r="B513" s="38"/>
      <c r="C513" s="48" t="s">
        <v>1031</v>
      </c>
      <c r="D513" s="47" t="s">
        <v>1032</v>
      </c>
      <c r="E513" s="49" t="s">
        <v>121</v>
      </c>
      <c r="F513" s="56">
        <f t="shared" si="150"/>
        <v>2</v>
      </c>
      <c r="G513" s="46">
        <v>18264071</v>
      </c>
      <c r="H513" s="94">
        <f t="shared" si="151"/>
        <v>36528142</v>
      </c>
      <c r="I513" s="95">
        <f t="shared" si="149"/>
        <v>5.1059002614868435E-3</v>
      </c>
      <c r="J513" s="394"/>
      <c r="K513" s="395"/>
      <c r="L513" s="165"/>
      <c r="M513" s="152"/>
      <c r="N513" s="152"/>
      <c r="O513" s="152"/>
      <c r="P513" s="152"/>
      <c r="Q513" s="152"/>
      <c r="R513" s="152"/>
    </row>
    <row r="514" spans="2:18" s="51" customFormat="1" ht="21" x14ac:dyDescent="0.35">
      <c r="B514" s="38"/>
      <c r="C514" s="48" t="s">
        <v>1033</v>
      </c>
      <c r="D514" s="47" t="s">
        <v>1034</v>
      </c>
      <c r="E514" s="49" t="s">
        <v>121</v>
      </c>
      <c r="F514" s="56">
        <f t="shared" si="150"/>
        <v>2</v>
      </c>
      <c r="G514" s="46">
        <v>141945</v>
      </c>
      <c r="H514" s="94">
        <f t="shared" si="151"/>
        <v>283890</v>
      </c>
      <c r="I514" s="95">
        <f t="shared" si="149"/>
        <v>3.9682117563863501E-5</v>
      </c>
      <c r="J514" s="394"/>
      <c r="K514" s="395"/>
      <c r="L514" s="165"/>
      <c r="M514" s="152"/>
      <c r="N514" s="152"/>
      <c r="O514" s="152"/>
      <c r="P514" s="152"/>
      <c r="Q514" s="152"/>
      <c r="R514" s="152"/>
    </row>
    <row r="515" spans="2:18" s="51" customFormat="1" ht="21" x14ac:dyDescent="0.35">
      <c r="B515" s="50"/>
      <c r="C515" s="48" t="s">
        <v>1035</v>
      </c>
      <c r="D515" s="47" t="s">
        <v>1036</v>
      </c>
      <c r="E515" s="49" t="s">
        <v>38</v>
      </c>
      <c r="F515" s="56">
        <f t="shared" si="150"/>
        <v>401.45</v>
      </c>
      <c r="G515" s="46">
        <v>37579.758728710149</v>
      </c>
      <c r="H515" s="94">
        <f t="shared" si="151"/>
        <v>15086491</v>
      </c>
      <c r="I515" s="95">
        <f t="shared" si="149"/>
        <v>2.1087882964816252E-3</v>
      </c>
      <c r="J515" s="394"/>
      <c r="K515" s="395"/>
      <c r="L515" s="165"/>
      <c r="M515" s="152"/>
      <c r="N515" s="152"/>
      <c r="O515" s="152"/>
      <c r="P515" s="152"/>
      <c r="Q515" s="152"/>
      <c r="R515" s="152"/>
    </row>
    <row r="516" spans="2:18" s="51" customFormat="1" ht="21" x14ac:dyDescent="0.35">
      <c r="B516" s="38"/>
      <c r="C516" s="48" t="s">
        <v>1037</v>
      </c>
      <c r="D516" s="47" t="s">
        <v>1038</v>
      </c>
      <c r="E516" s="49" t="s">
        <v>121</v>
      </c>
      <c r="F516" s="56">
        <f t="shared" si="150"/>
        <v>43</v>
      </c>
      <c r="G516" s="46">
        <v>245452</v>
      </c>
      <c r="H516" s="94">
        <f t="shared" si="151"/>
        <v>10554436</v>
      </c>
      <c r="I516" s="95">
        <f t="shared" si="149"/>
        <v>1.4752980738041961E-3</v>
      </c>
      <c r="J516" s="394"/>
      <c r="K516" s="395"/>
      <c r="L516" s="165"/>
      <c r="M516" s="152"/>
      <c r="N516" s="152"/>
      <c r="O516" s="152"/>
      <c r="P516" s="152"/>
      <c r="Q516" s="152"/>
      <c r="R516" s="152"/>
    </row>
    <row r="517" spans="2:18" s="51" customFormat="1" ht="21" x14ac:dyDescent="0.35">
      <c r="B517" s="50"/>
      <c r="C517" s="48" t="s">
        <v>1039</v>
      </c>
      <c r="D517" s="47" t="s">
        <v>1040</v>
      </c>
      <c r="E517" s="49" t="s">
        <v>121</v>
      </c>
      <c r="F517" s="56">
        <f t="shared" si="150"/>
        <v>5</v>
      </c>
      <c r="G517" s="46">
        <v>97633.124962052534</v>
      </c>
      <c r="H517" s="94">
        <f t="shared" si="151"/>
        <v>488165</v>
      </c>
      <c r="I517" s="95">
        <f t="shared" si="149"/>
        <v>6.8235657897648482E-5</v>
      </c>
      <c r="J517" s="394"/>
      <c r="K517" s="395"/>
      <c r="L517" s="165"/>
      <c r="M517" s="152"/>
      <c r="N517" s="152"/>
      <c r="O517" s="152"/>
      <c r="P517" s="152"/>
      <c r="Q517" s="152"/>
      <c r="R517" s="152"/>
    </row>
    <row r="518" spans="2:18" s="51" customFormat="1" ht="21" x14ac:dyDescent="0.35">
      <c r="B518" s="50"/>
      <c r="C518" s="48" t="s">
        <v>1041</v>
      </c>
      <c r="D518" s="47" t="s">
        <v>1042</v>
      </c>
      <c r="E518" s="49" t="s">
        <v>38</v>
      </c>
      <c r="F518" s="56">
        <f t="shared" si="150"/>
        <v>25</v>
      </c>
      <c r="G518" s="46">
        <v>14392</v>
      </c>
      <c r="H518" s="94">
        <f t="shared" si="151"/>
        <v>359800</v>
      </c>
      <c r="I518" s="95">
        <f t="shared" si="149"/>
        <v>5.02928102415657E-5</v>
      </c>
      <c r="J518" s="394"/>
      <c r="K518" s="395"/>
      <c r="L518" s="165"/>
      <c r="M518" s="152"/>
      <c r="N518" s="152"/>
      <c r="O518" s="152"/>
      <c r="P518" s="152"/>
      <c r="Q518" s="152"/>
      <c r="R518" s="152"/>
    </row>
    <row r="519" spans="2:18" s="51" customFormat="1" ht="21" x14ac:dyDescent="0.35">
      <c r="B519" s="50"/>
      <c r="C519" s="48" t="s">
        <v>1043</v>
      </c>
      <c r="D519" s="47" t="s">
        <v>1044</v>
      </c>
      <c r="E519" s="49" t="s">
        <v>121</v>
      </c>
      <c r="F519" s="56">
        <f t="shared" si="150"/>
        <v>50</v>
      </c>
      <c r="G519" s="46">
        <v>16133</v>
      </c>
      <c r="H519" s="94">
        <f t="shared" si="151"/>
        <v>806650</v>
      </c>
      <c r="I519" s="95">
        <f t="shared" si="149"/>
        <v>1.1275346131561694E-4</v>
      </c>
      <c r="J519" s="394"/>
      <c r="K519" s="395"/>
      <c r="L519" s="165"/>
      <c r="M519" s="152"/>
      <c r="N519" s="152"/>
      <c r="O519" s="152"/>
      <c r="P519" s="152"/>
      <c r="Q519" s="152"/>
      <c r="R519" s="152"/>
    </row>
    <row r="520" spans="2:18" s="51" customFormat="1" x14ac:dyDescent="0.35">
      <c r="B520" s="52"/>
      <c r="C520" s="48" t="s">
        <v>1045</v>
      </c>
      <c r="D520" s="47" t="s">
        <v>1046</v>
      </c>
      <c r="E520" s="49" t="s">
        <v>38</v>
      </c>
      <c r="F520" s="56">
        <f t="shared" si="150"/>
        <v>420.57</v>
      </c>
      <c r="G520" s="46">
        <v>7825</v>
      </c>
      <c r="H520" s="94">
        <f t="shared" si="151"/>
        <v>3290960</v>
      </c>
      <c r="I520" s="95">
        <f t="shared" si="149"/>
        <v>4.6001008002385512E-4</v>
      </c>
      <c r="J520" s="394"/>
      <c r="K520" s="395"/>
      <c r="L520" s="165"/>
      <c r="M520" s="152"/>
      <c r="N520" s="152"/>
      <c r="O520" s="152"/>
      <c r="P520" s="152"/>
      <c r="Q520" s="152"/>
      <c r="R520" s="152"/>
    </row>
    <row r="521" spans="2:18" s="51" customFormat="1" x14ac:dyDescent="0.35">
      <c r="B521" s="52"/>
      <c r="C521" s="48" t="s">
        <v>1047</v>
      </c>
      <c r="D521" s="47" t="s">
        <v>1048</v>
      </c>
      <c r="E521" s="49" t="s">
        <v>121</v>
      </c>
      <c r="F521" s="56">
        <f t="shared" si="150"/>
        <v>5</v>
      </c>
      <c r="G521" s="46">
        <v>379737</v>
      </c>
      <c r="H521" s="94">
        <f t="shared" si="151"/>
        <v>1898685</v>
      </c>
      <c r="I521" s="95">
        <f t="shared" si="149"/>
        <v>2.6539801115482817E-4</v>
      </c>
      <c r="J521" s="394"/>
      <c r="K521" s="395"/>
      <c r="L521" s="165"/>
      <c r="M521" s="152"/>
      <c r="N521" s="152"/>
      <c r="O521" s="152"/>
      <c r="P521" s="152"/>
      <c r="Q521" s="152"/>
      <c r="R521" s="152"/>
    </row>
    <row r="522" spans="2:18" s="51" customFormat="1" x14ac:dyDescent="0.35">
      <c r="B522" s="52"/>
      <c r="C522" s="48" t="s">
        <v>1049</v>
      </c>
      <c r="D522" s="47" t="s">
        <v>1050</v>
      </c>
      <c r="E522" s="49" t="s">
        <v>121</v>
      </c>
      <c r="F522" s="56">
        <f t="shared" si="150"/>
        <v>7</v>
      </c>
      <c r="G522" s="46">
        <v>262835</v>
      </c>
      <c r="H522" s="94">
        <f t="shared" si="151"/>
        <v>1839845</v>
      </c>
      <c r="I522" s="95">
        <f t="shared" si="149"/>
        <v>2.5717336147552375E-4</v>
      </c>
      <c r="J522" s="394"/>
      <c r="K522" s="395"/>
      <c r="L522" s="165"/>
      <c r="M522" s="152"/>
      <c r="N522" s="152"/>
      <c r="O522" s="152"/>
      <c r="P522" s="152"/>
      <c r="Q522" s="152"/>
      <c r="R522" s="152"/>
    </row>
    <row r="523" spans="2:18" s="51" customFormat="1" x14ac:dyDescent="0.35">
      <c r="B523" s="52"/>
      <c r="C523" s="431" t="s">
        <v>1051</v>
      </c>
      <c r="D523" s="219" t="s">
        <v>1052</v>
      </c>
      <c r="E523" s="220" t="s">
        <v>572</v>
      </c>
      <c r="F523" s="221">
        <f>VLOOKUP(C523,CANTIDADES,10,0)</f>
        <v>1</v>
      </c>
      <c r="G523" s="432">
        <v>7459153</v>
      </c>
      <c r="H523" s="222">
        <f>ROUND(ROUND(F523,2)*ROUND(G523,0),0)</f>
        <v>7459153</v>
      </c>
      <c r="I523" s="223">
        <f t="shared" si="149"/>
        <v>1.0426397064808382E-3</v>
      </c>
      <c r="J523" s="394"/>
      <c r="K523" s="395"/>
      <c r="L523" s="165"/>
      <c r="M523" s="152"/>
      <c r="N523" s="152"/>
      <c r="O523" s="152"/>
      <c r="P523" s="152"/>
      <c r="Q523" s="152"/>
      <c r="R523" s="152"/>
    </row>
    <row r="524" spans="2:18" s="51" customFormat="1" ht="40" x14ac:dyDescent="0.35">
      <c r="B524" s="52"/>
      <c r="C524" s="48" t="s">
        <v>1053</v>
      </c>
      <c r="D524" s="47" t="s">
        <v>1054</v>
      </c>
      <c r="E524" s="49" t="s">
        <v>121</v>
      </c>
      <c r="F524" s="56">
        <f>VLOOKUP(C524,CANTIDADES,10,0)</f>
        <v>14</v>
      </c>
      <c r="G524" s="46">
        <v>52394</v>
      </c>
      <c r="H524" s="94">
        <f>ROUND(ROUND(F524,2)*ROUND(G524,0),0)</f>
        <v>733516</v>
      </c>
      <c r="I524" s="95">
        <f t="shared" si="149"/>
        <v>1.02530797657455E-4</v>
      </c>
      <c r="J524" s="394"/>
      <c r="K524" s="395"/>
      <c r="L524" s="165"/>
      <c r="M524" s="152"/>
      <c r="N524" s="152"/>
      <c r="O524" s="152"/>
      <c r="P524" s="152"/>
      <c r="Q524" s="152"/>
      <c r="R524" s="152"/>
    </row>
    <row r="525" spans="2:18" s="51" customFormat="1" x14ac:dyDescent="0.35">
      <c r="B525" s="52"/>
      <c r="C525" s="48" t="s">
        <v>1055</v>
      </c>
      <c r="D525" s="47" t="s">
        <v>1056</v>
      </c>
      <c r="E525" s="49" t="s">
        <v>121</v>
      </c>
      <c r="F525" s="56">
        <f>VLOOKUP(C525,CANTIDADES,10,0)</f>
        <v>14</v>
      </c>
      <c r="G525" s="46">
        <v>24324</v>
      </c>
      <c r="H525" s="94">
        <f>ROUND(ROUND(F525,2)*ROUND(G525,0),0)</f>
        <v>340536</v>
      </c>
      <c r="I525" s="95">
        <f t="shared" si="149"/>
        <v>4.7600090129021174E-5</v>
      </c>
      <c r="J525" s="394"/>
      <c r="K525" s="395"/>
      <c r="L525" s="165"/>
      <c r="M525" s="152"/>
      <c r="N525" s="152"/>
      <c r="O525" s="152"/>
      <c r="P525" s="152"/>
      <c r="Q525" s="152"/>
      <c r="R525" s="152"/>
    </row>
    <row r="526" spans="2:18" s="51" customFormat="1" ht="21" x14ac:dyDescent="0.35">
      <c r="B526" s="50"/>
      <c r="C526" s="48" t="s">
        <v>1057</v>
      </c>
      <c r="D526" s="47" t="s">
        <v>1058</v>
      </c>
      <c r="E526" s="49" t="s">
        <v>38</v>
      </c>
      <c r="F526" s="56">
        <f>VLOOKUP(C526,CANTIDADES,10,0)</f>
        <v>180</v>
      </c>
      <c r="G526" s="46">
        <v>29652</v>
      </c>
      <c r="H526" s="94">
        <f>ROUND(ROUND(F526,2)*ROUND(G526,0),0)</f>
        <v>5337360</v>
      </c>
      <c r="I526" s="95">
        <f t="shared" si="149"/>
        <v>7.4605568001924157E-4</v>
      </c>
      <c r="J526" s="394"/>
      <c r="K526" s="395"/>
      <c r="L526" s="165"/>
      <c r="M526" s="152"/>
      <c r="N526" s="152"/>
      <c r="O526" s="152"/>
      <c r="P526" s="152"/>
      <c r="Q526" s="152"/>
      <c r="R526" s="152"/>
    </row>
    <row r="527" spans="2:18" s="51" customFormat="1" ht="40" x14ac:dyDescent="0.35">
      <c r="B527" s="50"/>
      <c r="C527" s="48" t="s">
        <v>1059</v>
      </c>
      <c r="D527" s="47" t="s">
        <v>1060</v>
      </c>
      <c r="E527" s="49" t="s">
        <v>38</v>
      </c>
      <c r="F527" s="56">
        <f>VLOOKUP(C527,CANTIDADES,10,0)</f>
        <v>532</v>
      </c>
      <c r="G527" s="46">
        <v>7310</v>
      </c>
      <c r="H527" s="94">
        <f>ROUND(ROUND(F527,2)*ROUND(G527,0),0)</f>
        <v>3888920</v>
      </c>
      <c r="I527" s="95">
        <f t="shared" si="149"/>
        <v>5.4359287271992689E-4</v>
      </c>
      <c r="J527" s="394"/>
      <c r="K527" s="395"/>
      <c r="L527" s="165"/>
      <c r="M527" s="152"/>
      <c r="N527" s="152"/>
      <c r="O527" s="152"/>
      <c r="P527" s="152"/>
      <c r="Q527" s="152"/>
      <c r="R527" s="152"/>
    </row>
    <row r="528" spans="2:18" s="51" customFormat="1" ht="21" x14ac:dyDescent="0.35">
      <c r="B528" s="50"/>
      <c r="C528" s="54" t="s">
        <v>1061</v>
      </c>
      <c r="D528" s="44" t="s">
        <v>1062</v>
      </c>
      <c r="E528" s="43"/>
      <c r="F528" s="132"/>
      <c r="G528" s="42"/>
      <c r="H528" s="92">
        <f>+H529+H573</f>
        <v>148391083</v>
      </c>
      <c r="I528" s="93">
        <f t="shared" si="149"/>
        <v>2.0742091658864443E-2</v>
      </c>
      <c r="J528" s="394"/>
      <c r="K528" s="395"/>
      <c r="L528" s="165"/>
      <c r="M528" s="152"/>
      <c r="N528" s="152"/>
      <c r="O528" s="152"/>
      <c r="P528" s="152"/>
      <c r="Q528" s="152"/>
      <c r="R528" s="152"/>
    </row>
    <row r="529" spans="2:18" s="51" customFormat="1" ht="21" x14ac:dyDescent="0.35">
      <c r="B529" s="50"/>
      <c r="C529" s="108" t="s">
        <v>1063</v>
      </c>
      <c r="D529" s="41" t="s">
        <v>1064</v>
      </c>
      <c r="E529" s="40"/>
      <c r="F529" s="131"/>
      <c r="G529" s="39"/>
      <c r="H529" s="96">
        <f>+SUM(H530:H572)</f>
        <v>146911913</v>
      </c>
      <c r="I529" s="97">
        <f t="shared" si="149"/>
        <v>2.0535333415048387E-2</v>
      </c>
      <c r="J529" s="394"/>
      <c r="K529" s="395"/>
      <c r="L529" s="165"/>
      <c r="M529" s="152"/>
      <c r="N529" s="152"/>
      <c r="O529" s="152"/>
      <c r="P529" s="152"/>
      <c r="Q529" s="152"/>
      <c r="R529" s="152"/>
    </row>
    <row r="530" spans="2:18" s="51" customFormat="1" ht="21" x14ac:dyDescent="0.35">
      <c r="B530" s="50"/>
      <c r="C530" s="48" t="s">
        <v>1065</v>
      </c>
      <c r="D530" s="47" t="s">
        <v>1066</v>
      </c>
      <c r="E530" s="49" t="s">
        <v>38</v>
      </c>
      <c r="F530" s="56">
        <f t="shared" ref="F530:F571" si="152">VLOOKUP(C530,CANTIDADES,10,0)</f>
        <v>1.53</v>
      </c>
      <c r="G530" s="46">
        <v>41726.439625000006</v>
      </c>
      <c r="H530" s="94">
        <f t="shared" ref="H530:H571" si="153">ROUND(ROUND(F530,2)*ROUND(G530,0),0)</f>
        <v>63841</v>
      </c>
      <c r="I530" s="95">
        <f t="shared" si="149"/>
        <v>8.9236889900828134E-6</v>
      </c>
      <c r="J530" s="394"/>
      <c r="K530" s="395"/>
      <c r="L530" s="165"/>
      <c r="M530" s="152"/>
      <c r="N530" s="152"/>
      <c r="O530" s="152"/>
      <c r="P530" s="152"/>
      <c r="Q530" s="152"/>
      <c r="R530" s="152"/>
    </row>
    <row r="531" spans="2:18" s="51" customFormat="1" ht="21" x14ac:dyDescent="0.35">
      <c r="B531" s="50"/>
      <c r="C531" s="48" t="s">
        <v>1067</v>
      </c>
      <c r="D531" s="47" t="s">
        <v>1068</v>
      </c>
      <c r="E531" s="49" t="s">
        <v>38</v>
      </c>
      <c r="F531" s="56">
        <f t="shared" si="152"/>
        <v>75.8</v>
      </c>
      <c r="G531" s="46">
        <v>62699.773898851541</v>
      </c>
      <c r="H531" s="94">
        <f t="shared" si="153"/>
        <v>4752660</v>
      </c>
      <c r="I531" s="95">
        <f t="shared" si="149"/>
        <v>6.64326368879043E-4</v>
      </c>
      <c r="J531" s="394"/>
      <c r="K531" s="395"/>
      <c r="L531" s="165"/>
      <c r="M531" s="152"/>
      <c r="N531" s="152"/>
      <c r="O531" s="152"/>
      <c r="P531" s="152"/>
      <c r="Q531" s="152"/>
      <c r="R531" s="152"/>
    </row>
    <row r="532" spans="2:18" s="51" customFormat="1" ht="21" x14ac:dyDescent="0.35">
      <c r="B532" s="50"/>
      <c r="C532" s="48" t="s">
        <v>1069</v>
      </c>
      <c r="D532" s="47" t="s">
        <v>1070</v>
      </c>
      <c r="E532" s="49" t="s">
        <v>38</v>
      </c>
      <c r="F532" s="56">
        <f t="shared" si="152"/>
        <v>2.35</v>
      </c>
      <c r="G532" s="46">
        <v>95924.758797703093</v>
      </c>
      <c r="H532" s="94">
        <f t="shared" si="153"/>
        <v>225424</v>
      </c>
      <c r="I532" s="95">
        <f t="shared" si="149"/>
        <v>3.1509745569468339E-5</v>
      </c>
      <c r="J532" s="394"/>
      <c r="K532" s="395"/>
      <c r="L532" s="165"/>
      <c r="M532" s="152"/>
      <c r="N532" s="152"/>
      <c r="O532" s="152"/>
      <c r="P532" s="152"/>
      <c r="Q532" s="152"/>
      <c r="R532" s="152"/>
    </row>
    <row r="533" spans="2:18" s="51" customFormat="1" ht="21" x14ac:dyDescent="0.35">
      <c r="B533" s="50"/>
      <c r="C533" s="48" t="s">
        <v>1071</v>
      </c>
      <c r="D533" s="47" t="s">
        <v>1072</v>
      </c>
      <c r="E533" s="49" t="s">
        <v>38</v>
      </c>
      <c r="F533" s="56">
        <f t="shared" si="152"/>
        <v>243.48</v>
      </c>
      <c r="G533" s="46">
        <v>83299.773898851548</v>
      </c>
      <c r="H533" s="94">
        <f t="shared" si="153"/>
        <v>20281884</v>
      </c>
      <c r="I533" s="95">
        <f t="shared" si="149"/>
        <v>2.8349998425609992E-3</v>
      </c>
      <c r="J533" s="394"/>
      <c r="K533" s="395"/>
      <c r="L533" s="165"/>
      <c r="M533" s="152"/>
      <c r="N533" s="152"/>
      <c r="O533" s="152"/>
      <c r="P533" s="152"/>
      <c r="Q533" s="152"/>
      <c r="R533" s="152"/>
    </row>
    <row r="534" spans="2:18" s="51" customFormat="1" ht="21" x14ac:dyDescent="0.35">
      <c r="B534" s="50"/>
      <c r="C534" s="48" t="s">
        <v>1073</v>
      </c>
      <c r="D534" s="47" t="s">
        <v>1074</v>
      </c>
      <c r="E534" s="49" t="s">
        <v>38</v>
      </c>
      <c r="F534" s="56">
        <f t="shared" si="152"/>
        <v>130.88999999999999</v>
      </c>
      <c r="G534" s="46">
        <v>97417.98389885154</v>
      </c>
      <c r="H534" s="94">
        <f t="shared" si="153"/>
        <v>12751042</v>
      </c>
      <c r="I534" s="95">
        <f t="shared" si="149"/>
        <v>1.7823394543864215E-3</v>
      </c>
      <c r="J534" s="394"/>
      <c r="K534" s="395"/>
      <c r="L534" s="165"/>
      <c r="M534" s="152"/>
      <c r="N534" s="152"/>
      <c r="O534" s="152"/>
      <c r="P534" s="152"/>
      <c r="Q534" s="152"/>
      <c r="R534" s="152"/>
    </row>
    <row r="535" spans="2:18" s="51" customFormat="1" ht="21" x14ac:dyDescent="0.35">
      <c r="B535" s="50"/>
      <c r="C535" s="48" t="s">
        <v>1075</v>
      </c>
      <c r="D535" s="47" t="s">
        <v>1076</v>
      </c>
      <c r="E535" s="49" t="s">
        <v>121</v>
      </c>
      <c r="F535" s="56">
        <f t="shared" si="152"/>
        <v>1</v>
      </c>
      <c r="G535" s="46">
        <v>177950.28475310927</v>
      </c>
      <c r="H535" s="94">
        <f t="shared" si="153"/>
        <v>177950</v>
      </c>
      <c r="I535" s="95">
        <f t="shared" si="149"/>
        <v>2.4873834303742683E-5</v>
      </c>
      <c r="J535" s="394"/>
      <c r="K535" s="395"/>
      <c r="L535" s="165"/>
      <c r="M535" s="152"/>
      <c r="N535" s="152"/>
      <c r="O535" s="152"/>
      <c r="P535" s="152"/>
      <c r="Q535" s="152"/>
      <c r="R535" s="152"/>
    </row>
    <row r="536" spans="2:18" s="51" customFormat="1" ht="21" x14ac:dyDescent="0.35">
      <c r="B536" s="50"/>
      <c r="C536" s="48" t="s">
        <v>1077</v>
      </c>
      <c r="D536" s="47" t="s">
        <v>1078</v>
      </c>
      <c r="E536" s="49" t="s">
        <v>121</v>
      </c>
      <c r="F536" s="56">
        <f t="shared" si="152"/>
        <v>42</v>
      </c>
      <c r="G536" s="46">
        <v>26271.490809425773</v>
      </c>
      <c r="H536" s="94">
        <f t="shared" si="153"/>
        <v>1103382</v>
      </c>
      <c r="I536" s="95">
        <f t="shared" si="149"/>
        <v>1.5423063243457267E-4</v>
      </c>
      <c r="J536" s="394"/>
      <c r="K536" s="395"/>
      <c r="L536" s="165"/>
      <c r="M536" s="152"/>
      <c r="N536" s="152"/>
      <c r="O536" s="152"/>
      <c r="P536" s="152"/>
      <c r="Q536" s="152"/>
      <c r="R536" s="152"/>
    </row>
    <row r="537" spans="2:18" s="51" customFormat="1" ht="21" x14ac:dyDescent="0.35">
      <c r="B537" s="50"/>
      <c r="C537" s="48" t="s">
        <v>1079</v>
      </c>
      <c r="D537" s="47" t="s">
        <v>1080</v>
      </c>
      <c r="E537" s="49" t="s">
        <v>121</v>
      </c>
      <c r="F537" s="56">
        <f t="shared" si="152"/>
        <v>40</v>
      </c>
      <c r="G537" s="46">
        <v>41358.25052628386</v>
      </c>
      <c r="H537" s="94">
        <f t="shared" si="153"/>
        <v>1654320</v>
      </c>
      <c r="I537" s="95">
        <f t="shared" si="149"/>
        <v>2.3124069438250965E-4</v>
      </c>
      <c r="J537" s="394"/>
      <c r="K537" s="395"/>
      <c r="L537" s="165"/>
      <c r="M537" s="152"/>
      <c r="N537" s="152"/>
      <c r="O537" s="152"/>
      <c r="P537" s="152"/>
      <c r="Q537" s="152"/>
      <c r="R537" s="152"/>
    </row>
    <row r="538" spans="2:18" s="51" customFormat="1" ht="21" x14ac:dyDescent="0.35">
      <c r="B538" s="50"/>
      <c r="C538" s="48" t="s">
        <v>1081</v>
      </c>
      <c r="D538" s="47" t="s">
        <v>1082</v>
      </c>
      <c r="E538" s="49" t="s">
        <v>121</v>
      </c>
      <c r="F538" s="56">
        <f t="shared" si="152"/>
        <v>2</v>
      </c>
      <c r="G538" s="46">
        <v>425121.57625000004</v>
      </c>
      <c r="H538" s="94">
        <f t="shared" si="153"/>
        <v>850244</v>
      </c>
      <c r="I538" s="95">
        <f t="shared" si="149"/>
        <v>1.1884702654538574E-4</v>
      </c>
      <c r="J538" s="394"/>
      <c r="K538" s="395"/>
      <c r="L538" s="165"/>
      <c r="M538" s="152"/>
      <c r="N538" s="152"/>
      <c r="O538" s="152"/>
      <c r="P538" s="152"/>
      <c r="Q538" s="152"/>
      <c r="R538" s="152"/>
    </row>
    <row r="539" spans="2:18" s="51" customFormat="1" ht="21" x14ac:dyDescent="0.35">
      <c r="B539" s="50"/>
      <c r="C539" s="48" t="s">
        <v>1083</v>
      </c>
      <c r="D539" s="47" t="s">
        <v>1084</v>
      </c>
      <c r="E539" s="49" t="s">
        <v>38</v>
      </c>
      <c r="F539" s="56">
        <f t="shared" si="152"/>
        <v>59.22</v>
      </c>
      <c r="G539" s="46">
        <v>130362.20280942575</v>
      </c>
      <c r="H539" s="94">
        <f t="shared" si="153"/>
        <v>7720038</v>
      </c>
      <c r="I539" s="95">
        <f t="shared" si="149"/>
        <v>1.0791061873031585E-3</v>
      </c>
      <c r="J539" s="394"/>
      <c r="K539" s="395"/>
      <c r="L539" s="165"/>
      <c r="M539" s="152"/>
      <c r="N539" s="152"/>
      <c r="O539" s="152"/>
      <c r="P539" s="152"/>
      <c r="Q539" s="152"/>
      <c r="R539" s="152"/>
    </row>
    <row r="540" spans="2:18" s="51" customFormat="1" ht="21" x14ac:dyDescent="0.35">
      <c r="B540" s="50"/>
      <c r="C540" s="48" t="s">
        <v>1085</v>
      </c>
      <c r="D540" s="47" t="s">
        <v>1086</v>
      </c>
      <c r="E540" s="49" t="s">
        <v>38</v>
      </c>
      <c r="F540" s="56">
        <f t="shared" si="152"/>
        <v>32</v>
      </c>
      <c r="G540" s="46">
        <v>43795.020326283862</v>
      </c>
      <c r="H540" s="94">
        <f t="shared" si="153"/>
        <v>1401440</v>
      </c>
      <c r="I540" s="95">
        <f t="shared" si="149"/>
        <v>1.9589315170911572E-4</v>
      </c>
      <c r="J540" s="394"/>
      <c r="K540" s="395"/>
      <c r="L540" s="165"/>
      <c r="M540" s="152"/>
      <c r="N540" s="152"/>
      <c r="O540" s="152"/>
      <c r="P540" s="152"/>
      <c r="Q540" s="152"/>
      <c r="R540" s="152"/>
    </row>
    <row r="541" spans="2:18" s="51" customFormat="1" ht="21" x14ac:dyDescent="0.35">
      <c r="B541" s="50"/>
      <c r="C541" s="48" t="s">
        <v>1087</v>
      </c>
      <c r="D541" s="47" t="s">
        <v>1088</v>
      </c>
      <c r="E541" s="49" t="s">
        <v>121</v>
      </c>
      <c r="F541" s="56">
        <f t="shared" si="152"/>
        <v>32</v>
      </c>
      <c r="G541" s="46">
        <v>314862.4299595406</v>
      </c>
      <c r="H541" s="94">
        <f t="shared" si="153"/>
        <v>10075584</v>
      </c>
      <c r="I541" s="95">
        <f t="shared" si="149"/>
        <v>1.4083641861727502E-3</v>
      </c>
      <c r="J541" s="394"/>
      <c r="K541" s="395"/>
      <c r="L541" s="165"/>
      <c r="M541" s="152"/>
      <c r="N541" s="152"/>
      <c r="O541" s="152"/>
      <c r="P541" s="152"/>
      <c r="Q541" s="152"/>
      <c r="R541" s="152"/>
    </row>
    <row r="542" spans="2:18" s="51" customFormat="1" ht="21" x14ac:dyDescent="0.35">
      <c r="B542" s="50"/>
      <c r="C542" s="48" t="s">
        <v>1089</v>
      </c>
      <c r="D542" s="47" t="s">
        <v>1090</v>
      </c>
      <c r="E542" s="49" t="s">
        <v>121</v>
      </c>
      <c r="F542" s="56">
        <f t="shared" si="152"/>
        <v>9</v>
      </c>
      <c r="G542" s="46">
        <v>31408.934966283847</v>
      </c>
      <c r="H542" s="94">
        <f t="shared" si="153"/>
        <v>282681</v>
      </c>
      <c r="I542" s="95">
        <f t="shared" si="149"/>
        <v>3.9513123657298593E-5</v>
      </c>
      <c r="J542" s="394"/>
      <c r="K542" s="395"/>
      <c r="L542" s="165"/>
      <c r="M542" s="152"/>
      <c r="N542" s="152"/>
      <c r="O542" s="152"/>
      <c r="P542" s="152"/>
      <c r="Q542" s="152"/>
      <c r="R542" s="152"/>
    </row>
    <row r="543" spans="2:18" s="51" customFormat="1" ht="21" x14ac:dyDescent="0.35">
      <c r="B543" s="50"/>
      <c r="C543" s="48" t="s">
        <v>1091</v>
      </c>
      <c r="D543" s="47" t="s">
        <v>1092</v>
      </c>
      <c r="E543" s="49" t="s">
        <v>121</v>
      </c>
      <c r="F543" s="56">
        <f t="shared" si="152"/>
        <v>8</v>
      </c>
      <c r="G543" s="46">
        <v>175796.15160999997</v>
      </c>
      <c r="H543" s="94">
        <f t="shared" si="153"/>
        <v>1406368</v>
      </c>
      <c r="I543" s="95">
        <f t="shared" si="149"/>
        <v>1.965819870867434E-4</v>
      </c>
      <c r="J543" s="394"/>
      <c r="K543" s="395"/>
      <c r="L543" s="165"/>
      <c r="M543" s="152"/>
      <c r="N543" s="152"/>
      <c r="O543" s="152"/>
      <c r="P543" s="152"/>
      <c r="Q543" s="152"/>
      <c r="R543" s="152"/>
    </row>
    <row r="544" spans="2:18" s="51" customFormat="1" ht="21" x14ac:dyDescent="0.35">
      <c r="B544" s="50"/>
      <c r="C544" s="48" t="s">
        <v>1093</v>
      </c>
      <c r="D544" s="47" t="s">
        <v>1094</v>
      </c>
      <c r="E544" s="49" t="s">
        <v>121</v>
      </c>
      <c r="F544" s="56">
        <f t="shared" si="152"/>
        <v>124</v>
      </c>
      <c r="G544" s="46">
        <v>16879.762483141927</v>
      </c>
      <c r="H544" s="94">
        <f t="shared" si="153"/>
        <v>2093120</v>
      </c>
      <c r="I544" s="95">
        <f t="shared" si="149"/>
        <v>2.9257611721185661E-4</v>
      </c>
      <c r="J544" s="394"/>
      <c r="K544" s="395"/>
      <c r="L544" s="165"/>
      <c r="M544" s="152"/>
      <c r="N544" s="152"/>
      <c r="O544" s="152"/>
      <c r="P544" s="152"/>
      <c r="Q544" s="152"/>
      <c r="R544" s="152"/>
    </row>
    <row r="545" spans="2:18" s="51" customFormat="1" ht="21" x14ac:dyDescent="0.35">
      <c r="B545" s="50"/>
      <c r="C545" s="48" t="s">
        <v>1095</v>
      </c>
      <c r="D545" s="47" t="s">
        <v>1096</v>
      </c>
      <c r="E545" s="49" t="s">
        <v>121</v>
      </c>
      <c r="F545" s="56">
        <f t="shared" si="152"/>
        <v>103</v>
      </c>
      <c r="G545" s="46">
        <v>25021.846410910588</v>
      </c>
      <c r="H545" s="94">
        <f t="shared" si="153"/>
        <v>2577266</v>
      </c>
      <c r="I545" s="95">
        <f t="shared" si="149"/>
        <v>3.6024999966659E-4</v>
      </c>
      <c r="J545" s="394"/>
      <c r="K545" s="395"/>
      <c r="L545" s="165"/>
      <c r="M545" s="152"/>
      <c r="N545" s="152"/>
      <c r="O545" s="152"/>
      <c r="P545" s="152"/>
      <c r="Q545" s="152"/>
      <c r="R545" s="152"/>
    </row>
    <row r="546" spans="2:18" s="51" customFormat="1" ht="21" x14ac:dyDescent="0.35">
      <c r="B546" s="50"/>
      <c r="C546" s="48" t="s">
        <v>1097</v>
      </c>
      <c r="D546" s="47" t="s">
        <v>1098</v>
      </c>
      <c r="E546" s="49" t="s">
        <v>38</v>
      </c>
      <c r="F546" s="56">
        <f t="shared" si="152"/>
        <v>119</v>
      </c>
      <c r="G546" s="46">
        <v>155183.60979770307</v>
      </c>
      <c r="H546" s="94">
        <f t="shared" si="153"/>
        <v>18466896</v>
      </c>
      <c r="I546" s="95">
        <f t="shared" si="149"/>
        <v>2.5813009902132538E-3</v>
      </c>
      <c r="J546" s="394"/>
      <c r="K546" s="395"/>
      <c r="L546" s="165"/>
      <c r="M546" s="152"/>
      <c r="N546" s="152"/>
      <c r="O546" s="152"/>
      <c r="P546" s="152"/>
      <c r="Q546" s="152"/>
      <c r="R546" s="152"/>
    </row>
    <row r="547" spans="2:18" s="51" customFormat="1" ht="21" x14ac:dyDescent="0.35">
      <c r="B547" s="50"/>
      <c r="C547" s="48" t="s">
        <v>1099</v>
      </c>
      <c r="D547" s="47" t="s">
        <v>1100</v>
      </c>
      <c r="E547" s="49" t="s">
        <v>38</v>
      </c>
      <c r="F547" s="56">
        <f t="shared" si="152"/>
        <v>3</v>
      </c>
      <c r="G547" s="46">
        <v>653126.57460000005</v>
      </c>
      <c r="H547" s="94">
        <f t="shared" si="153"/>
        <v>1959381</v>
      </c>
      <c r="I547" s="95">
        <f t="shared" si="149"/>
        <v>2.7388209233999235E-4</v>
      </c>
      <c r="J547" s="394"/>
      <c r="K547" s="395"/>
      <c r="L547" s="165"/>
      <c r="M547" s="152"/>
      <c r="N547" s="152"/>
      <c r="O547" s="152"/>
      <c r="P547" s="152"/>
      <c r="Q547" s="152"/>
      <c r="R547" s="152"/>
    </row>
    <row r="548" spans="2:18" s="51" customFormat="1" ht="21" x14ac:dyDescent="0.35">
      <c r="B548" s="50"/>
      <c r="C548" s="48" t="s">
        <v>1101</v>
      </c>
      <c r="D548" s="47" t="s">
        <v>1102</v>
      </c>
      <c r="E548" s="49" t="s">
        <v>38</v>
      </c>
      <c r="F548" s="56">
        <f t="shared" si="152"/>
        <v>111</v>
      </c>
      <c r="G548" s="46">
        <v>165383.60979770307</v>
      </c>
      <c r="H548" s="94">
        <f t="shared" si="153"/>
        <v>18357624</v>
      </c>
      <c r="I548" s="95">
        <f t="shared" si="149"/>
        <v>2.5660269603057597E-3</v>
      </c>
      <c r="J548" s="394"/>
      <c r="K548" s="395"/>
      <c r="L548" s="165"/>
      <c r="M548" s="152"/>
      <c r="N548" s="152"/>
      <c r="O548" s="152"/>
      <c r="P548" s="152"/>
      <c r="Q548" s="152"/>
      <c r="R548" s="152"/>
    </row>
    <row r="549" spans="2:18" s="51" customFormat="1" ht="21" x14ac:dyDescent="0.35">
      <c r="B549" s="38"/>
      <c r="C549" s="48" t="s">
        <v>1103</v>
      </c>
      <c r="D549" s="47" t="s">
        <v>1104</v>
      </c>
      <c r="E549" s="49" t="s">
        <v>38</v>
      </c>
      <c r="F549" s="56">
        <f t="shared" si="152"/>
        <v>2</v>
      </c>
      <c r="G549" s="46">
        <v>427730.19500000001</v>
      </c>
      <c r="H549" s="94">
        <f t="shared" si="153"/>
        <v>855460</v>
      </c>
      <c r="I549" s="95">
        <f t="shared" si="149"/>
        <v>1.1957611853599166E-4</v>
      </c>
      <c r="J549" s="394"/>
      <c r="K549" s="395"/>
      <c r="L549" s="165"/>
      <c r="M549" s="152"/>
      <c r="N549" s="152"/>
      <c r="O549" s="152"/>
      <c r="P549" s="152"/>
      <c r="Q549" s="152"/>
      <c r="R549" s="152"/>
    </row>
    <row r="550" spans="2:18" s="51" customFormat="1" ht="21" x14ac:dyDescent="0.35">
      <c r="B550" s="50"/>
      <c r="C550" s="48" t="s">
        <v>1105</v>
      </c>
      <c r="D550" s="47" t="s">
        <v>1106</v>
      </c>
      <c r="E550" s="49" t="s">
        <v>121</v>
      </c>
      <c r="F550" s="56">
        <f t="shared" si="152"/>
        <v>8</v>
      </c>
      <c r="G550" s="46">
        <v>11829.524966283847</v>
      </c>
      <c r="H550" s="94">
        <f t="shared" si="153"/>
        <v>94640</v>
      </c>
      <c r="I550" s="95">
        <f t="shared" si="149"/>
        <v>1.3228770320349577E-5</v>
      </c>
      <c r="J550" s="394"/>
      <c r="K550" s="395"/>
      <c r="L550" s="165"/>
      <c r="M550" s="152"/>
      <c r="N550" s="152"/>
      <c r="O550" s="152"/>
      <c r="P550" s="152"/>
      <c r="Q550" s="152"/>
      <c r="R550" s="152"/>
    </row>
    <row r="551" spans="2:18" s="51" customFormat="1" ht="21" x14ac:dyDescent="0.35">
      <c r="B551" s="38"/>
      <c r="C551" s="48" t="s">
        <v>1107</v>
      </c>
      <c r="D551" s="47" t="s">
        <v>1108</v>
      </c>
      <c r="E551" s="49" t="s">
        <v>121</v>
      </c>
      <c r="F551" s="56">
        <f t="shared" si="152"/>
        <v>5.96</v>
      </c>
      <c r="G551" s="46">
        <v>106509.255</v>
      </c>
      <c r="H551" s="94">
        <f t="shared" si="153"/>
        <v>634794</v>
      </c>
      <c r="I551" s="95">
        <f t="shared" si="149"/>
        <v>8.8731445760101331E-5</v>
      </c>
      <c r="J551" s="394"/>
      <c r="K551" s="395"/>
      <c r="L551" s="165"/>
      <c r="M551" s="152"/>
      <c r="N551" s="152"/>
      <c r="O551" s="152"/>
      <c r="P551" s="152"/>
      <c r="Q551" s="152"/>
      <c r="R551" s="152"/>
    </row>
    <row r="552" spans="2:18" s="51" customFormat="1" ht="21" x14ac:dyDescent="0.35">
      <c r="B552" s="38"/>
      <c r="C552" s="48" t="s">
        <v>1109</v>
      </c>
      <c r="D552" s="47" t="s">
        <v>1110</v>
      </c>
      <c r="E552" s="49" t="s">
        <v>121</v>
      </c>
      <c r="F552" s="56">
        <f t="shared" si="152"/>
        <v>5</v>
      </c>
      <c r="G552" s="46">
        <v>15610.934966283847</v>
      </c>
      <c r="H552" s="94">
        <f t="shared" si="153"/>
        <v>78055</v>
      </c>
      <c r="I552" s="95">
        <f t="shared" si="149"/>
        <v>1.091052057644639E-5</v>
      </c>
      <c r="J552" s="394"/>
      <c r="K552" s="395"/>
      <c r="L552" s="165"/>
      <c r="M552" s="152"/>
      <c r="N552" s="152"/>
      <c r="O552" s="152"/>
      <c r="P552" s="152"/>
      <c r="Q552" s="152"/>
      <c r="R552" s="152"/>
    </row>
    <row r="553" spans="2:18" s="51" customFormat="1" ht="21" x14ac:dyDescent="0.35">
      <c r="B553" s="38"/>
      <c r="C553" s="48" t="s">
        <v>1111</v>
      </c>
      <c r="D553" s="47" t="s">
        <v>1112</v>
      </c>
      <c r="E553" s="49" t="s">
        <v>121</v>
      </c>
      <c r="F553" s="56">
        <f t="shared" si="152"/>
        <v>6</v>
      </c>
      <c r="G553" s="46">
        <v>21383.934966283847</v>
      </c>
      <c r="H553" s="94">
        <f t="shared" si="153"/>
        <v>128304</v>
      </c>
      <c r="I553" s="95">
        <f t="shared" si="149"/>
        <v>1.793432108180613E-5</v>
      </c>
      <c r="J553" s="394"/>
      <c r="K553" s="395"/>
      <c r="L553" s="165"/>
      <c r="M553" s="152"/>
      <c r="N553" s="152"/>
      <c r="O553" s="152"/>
      <c r="P553" s="152"/>
      <c r="Q553" s="152"/>
      <c r="R553" s="152"/>
    </row>
    <row r="554" spans="2:18" s="51" customFormat="1" ht="21" x14ac:dyDescent="0.35">
      <c r="B554" s="38"/>
      <c r="C554" s="48" t="s">
        <v>1113</v>
      </c>
      <c r="D554" s="47" t="s">
        <v>1114</v>
      </c>
      <c r="E554" s="49" t="s">
        <v>121</v>
      </c>
      <c r="F554" s="56">
        <f t="shared" si="152"/>
        <v>2</v>
      </c>
      <c r="G554" s="46">
        <v>959660.57625000004</v>
      </c>
      <c r="H554" s="94">
        <f t="shared" si="153"/>
        <v>1919322</v>
      </c>
      <c r="I554" s="95">
        <f t="shared" si="149"/>
        <v>2.6828264907855024E-4</v>
      </c>
      <c r="J554" s="394"/>
      <c r="K554" s="395"/>
      <c r="L554" s="165"/>
      <c r="M554" s="152"/>
      <c r="N554" s="152"/>
      <c r="O554" s="152"/>
      <c r="P554" s="152"/>
      <c r="Q554" s="152"/>
      <c r="R554" s="152"/>
    </row>
    <row r="555" spans="2:18" s="51" customFormat="1" ht="21" x14ac:dyDescent="0.35">
      <c r="B555" s="38"/>
      <c r="C555" s="48" t="s">
        <v>1115</v>
      </c>
      <c r="D555" s="47" t="s">
        <v>1116</v>
      </c>
      <c r="E555" s="49" t="s">
        <v>38</v>
      </c>
      <c r="F555" s="56">
        <f t="shared" si="152"/>
        <v>75.8</v>
      </c>
      <c r="G555" s="46">
        <v>386496.69500000001</v>
      </c>
      <c r="H555" s="94">
        <f t="shared" si="153"/>
        <v>29296473</v>
      </c>
      <c r="I555" s="95">
        <f t="shared" si="149"/>
        <v>4.0950582471821935E-3</v>
      </c>
      <c r="J555" s="394"/>
      <c r="K555" s="395"/>
      <c r="L555" s="165"/>
      <c r="M555" s="152"/>
      <c r="N555" s="152"/>
      <c r="O555" s="152"/>
      <c r="P555" s="152"/>
      <c r="Q555" s="152"/>
      <c r="R555" s="152"/>
    </row>
    <row r="556" spans="2:18" s="51" customFormat="1" ht="21" x14ac:dyDescent="0.35">
      <c r="B556" s="38"/>
      <c r="C556" s="48" t="s">
        <v>1117</v>
      </c>
      <c r="D556" s="47" t="s">
        <v>1118</v>
      </c>
      <c r="E556" s="49" t="s">
        <v>38</v>
      </c>
      <c r="F556" s="56">
        <f t="shared" si="152"/>
        <v>2.35</v>
      </c>
      <c r="G556" s="46">
        <v>11969.153750000001</v>
      </c>
      <c r="H556" s="94">
        <f t="shared" si="153"/>
        <v>28127</v>
      </c>
      <c r="I556" s="95">
        <f t="shared" si="149"/>
        <v>3.9315894209686448E-6</v>
      </c>
      <c r="J556" s="394"/>
      <c r="K556" s="395"/>
      <c r="L556" s="165"/>
      <c r="M556" s="152"/>
      <c r="N556" s="152"/>
      <c r="O556" s="152"/>
      <c r="P556" s="152"/>
      <c r="Q556" s="152"/>
      <c r="R556" s="152"/>
    </row>
    <row r="557" spans="2:18" s="51" customFormat="1" ht="21" x14ac:dyDescent="0.35">
      <c r="B557" s="38"/>
      <c r="C557" s="48" t="s">
        <v>1119</v>
      </c>
      <c r="D557" s="47" t="s">
        <v>1120</v>
      </c>
      <c r="E557" s="49" t="s">
        <v>38</v>
      </c>
      <c r="F557" s="56">
        <f t="shared" si="152"/>
        <v>243.48</v>
      </c>
      <c r="G557" s="46">
        <v>2992.28</v>
      </c>
      <c r="H557" s="94">
        <f t="shared" si="153"/>
        <v>728492</v>
      </c>
      <c r="I557" s="95">
        <f t="shared" si="149"/>
        <v>1.0182854340883459E-4</v>
      </c>
      <c r="J557" s="394"/>
      <c r="K557" s="395"/>
      <c r="L557" s="165"/>
      <c r="M557" s="152"/>
      <c r="N557" s="152"/>
      <c r="O557" s="152"/>
      <c r="P557" s="152"/>
      <c r="Q557" s="152"/>
      <c r="R557" s="152"/>
    </row>
    <row r="558" spans="2:18" s="51" customFormat="1" ht="21" x14ac:dyDescent="0.35">
      <c r="B558" s="50"/>
      <c r="C558" s="48" t="s">
        <v>1121</v>
      </c>
      <c r="D558" s="47" t="s">
        <v>1122</v>
      </c>
      <c r="E558" s="49" t="s">
        <v>38</v>
      </c>
      <c r="F558" s="56">
        <f t="shared" si="152"/>
        <v>130.88999999999999</v>
      </c>
      <c r="G558" s="46">
        <v>2949.3256249999999</v>
      </c>
      <c r="H558" s="94">
        <f t="shared" si="153"/>
        <v>385995</v>
      </c>
      <c r="I558" s="95">
        <f t="shared" si="149"/>
        <v>5.3954344883805317E-5</v>
      </c>
      <c r="J558" s="394"/>
      <c r="K558" s="395"/>
      <c r="L558" s="165"/>
      <c r="M558" s="152"/>
      <c r="N558" s="152"/>
      <c r="O558" s="152"/>
      <c r="P558" s="152"/>
      <c r="Q558" s="152"/>
      <c r="R558" s="152"/>
    </row>
    <row r="559" spans="2:18" s="51" customFormat="1" ht="21" x14ac:dyDescent="0.35">
      <c r="B559" s="50"/>
      <c r="C559" s="48" t="s">
        <v>1123</v>
      </c>
      <c r="D559" s="47" t="s">
        <v>1124</v>
      </c>
      <c r="E559" s="49" t="s">
        <v>121</v>
      </c>
      <c r="F559" s="56">
        <f t="shared" si="152"/>
        <v>4</v>
      </c>
      <c r="G559" s="46">
        <v>129482.86234827731</v>
      </c>
      <c r="H559" s="94">
        <f t="shared" si="153"/>
        <v>517932</v>
      </c>
      <c r="I559" s="95">
        <f t="shared" si="149"/>
        <v>7.2396486364743214E-5</v>
      </c>
      <c r="J559" s="394"/>
      <c r="K559" s="395"/>
      <c r="L559" s="165"/>
      <c r="M559" s="152"/>
      <c r="N559" s="152"/>
      <c r="O559" s="152"/>
      <c r="P559" s="152"/>
      <c r="Q559" s="152"/>
      <c r="R559" s="152"/>
    </row>
    <row r="560" spans="2:18" s="51" customFormat="1" ht="21" x14ac:dyDescent="0.35">
      <c r="B560" s="50"/>
      <c r="C560" s="48" t="s">
        <v>1125</v>
      </c>
      <c r="D560" s="47" t="s">
        <v>1126</v>
      </c>
      <c r="E560" s="49" t="s">
        <v>121</v>
      </c>
      <c r="F560" s="56">
        <f t="shared" si="152"/>
        <v>2</v>
      </c>
      <c r="G560" s="46">
        <v>430313</v>
      </c>
      <c r="H560" s="94">
        <f t="shared" si="153"/>
        <v>860626</v>
      </c>
      <c r="I560" s="95">
        <f t="shared" si="149"/>
        <v>1.2029822153128884E-4</v>
      </c>
      <c r="J560" s="394"/>
      <c r="K560" s="395"/>
      <c r="L560" s="165"/>
      <c r="M560" s="152"/>
      <c r="N560" s="152"/>
      <c r="O560" s="152"/>
      <c r="P560" s="152"/>
      <c r="Q560" s="152"/>
      <c r="R560" s="152"/>
    </row>
    <row r="561" spans="2:18" s="51" customFormat="1" ht="21" x14ac:dyDescent="0.35">
      <c r="B561" s="50"/>
      <c r="C561" s="48" t="s">
        <v>1127</v>
      </c>
      <c r="D561" s="47" t="s">
        <v>1128</v>
      </c>
      <c r="E561" s="49" t="s">
        <v>121</v>
      </c>
      <c r="F561" s="56">
        <f t="shared" si="152"/>
        <v>2</v>
      </c>
      <c r="G561" s="46">
        <v>638163</v>
      </c>
      <c r="H561" s="94">
        <f t="shared" si="153"/>
        <v>1276326</v>
      </c>
      <c r="I561" s="95">
        <f t="shared" ref="I561:I579" si="154">+H561/$H$594</f>
        <v>1.7840472852800608E-4</v>
      </c>
      <c r="J561" s="394"/>
      <c r="K561" s="395"/>
      <c r="L561" s="165"/>
      <c r="M561" s="152"/>
      <c r="N561" s="152"/>
      <c r="O561" s="152"/>
      <c r="P561" s="152"/>
      <c r="Q561" s="152"/>
      <c r="R561" s="152"/>
    </row>
    <row r="562" spans="2:18" s="51" customFormat="1" ht="21" x14ac:dyDescent="0.35">
      <c r="B562" s="50"/>
      <c r="C562" s="48" t="s">
        <v>1129</v>
      </c>
      <c r="D562" s="47" t="s">
        <v>1130</v>
      </c>
      <c r="E562" s="49" t="s">
        <v>38</v>
      </c>
      <c r="F562" s="56">
        <f t="shared" si="152"/>
        <v>16</v>
      </c>
      <c r="G562" s="46">
        <v>56924</v>
      </c>
      <c r="H562" s="94">
        <f t="shared" si="153"/>
        <v>910784</v>
      </c>
      <c r="I562" s="95">
        <f t="shared" si="154"/>
        <v>1.273093020651867E-4</v>
      </c>
      <c r="J562" s="394"/>
      <c r="K562" s="395"/>
      <c r="L562" s="165"/>
      <c r="M562" s="152"/>
      <c r="N562" s="152"/>
      <c r="O562" s="152"/>
      <c r="P562" s="152"/>
      <c r="Q562" s="152"/>
      <c r="R562" s="152"/>
    </row>
    <row r="563" spans="2:18" s="51" customFormat="1" ht="21" x14ac:dyDescent="0.35">
      <c r="B563" s="50"/>
      <c r="C563" s="48" t="s">
        <v>1131</v>
      </c>
      <c r="D563" s="47" t="s">
        <v>1132</v>
      </c>
      <c r="E563" s="49" t="s">
        <v>121</v>
      </c>
      <c r="F563" s="56">
        <f t="shared" si="152"/>
        <v>12</v>
      </c>
      <c r="G563" s="46">
        <v>32423</v>
      </c>
      <c r="H563" s="94">
        <f t="shared" si="153"/>
        <v>389076</v>
      </c>
      <c r="I563" s="95">
        <f t="shared" si="154"/>
        <v>5.438500677472879E-5</v>
      </c>
      <c r="J563" s="394"/>
      <c r="K563" s="395"/>
      <c r="L563" s="165"/>
      <c r="M563" s="152"/>
      <c r="N563" s="152"/>
      <c r="O563" s="152"/>
      <c r="P563" s="152"/>
      <c r="Q563" s="152"/>
      <c r="R563" s="152"/>
    </row>
    <row r="564" spans="2:18" s="51" customFormat="1" ht="21" x14ac:dyDescent="0.35">
      <c r="B564" s="50"/>
      <c r="C564" s="48" t="s">
        <v>1133</v>
      </c>
      <c r="D564" s="47" t="s">
        <v>1134</v>
      </c>
      <c r="E564" s="49" t="s">
        <v>121</v>
      </c>
      <c r="F564" s="56">
        <f t="shared" si="152"/>
        <v>6</v>
      </c>
      <c r="G564" s="46">
        <v>36763</v>
      </c>
      <c r="H564" s="94">
        <f t="shared" si="153"/>
        <v>220578</v>
      </c>
      <c r="I564" s="95">
        <f t="shared" si="154"/>
        <v>3.0832372144146972E-5</v>
      </c>
      <c r="J564" s="394"/>
      <c r="K564" s="395"/>
      <c r="L564" s="165"/>
      <c r="M564" s="152"/>
      <c r="N564" s="152"/>
      <c r="O564" s="152"/>
      <c r="P564" s="152"/>
      <c r="Q564" s="152"/>
      <c r="R564" s="152"/>
    </row>
    <row r="565" spans="2:18" ht="21" x14ac:dyDescent="0.35">
      <c r="B565" s="50"/>
      <c r="C565" s="48" t="s">
        <v>1135</v>
      </c>
      <c r="D565" s="47" t="s">
        <v>1136</v>
      </c>
      <c r="E565" s="49" t="s">
        <v>38</v>
      </c>
      <c r="F565" s="56">
        <f t="shared" si="152"/>
        <v>16</v>
      </c>
      <c r="G565" s="46">
        <v>11969</v>
      </c>
      <c r="H565" s="94">
        <f t="shared" si="153"/>
        <v>191504</v>
      </c>
      <c r="I565" s="95">
        <f t="shared" si="154"/>
        <v>2.6768411152031124E-5</v>
      </c>
      <c r="L565" s="165"/>
      <c r="M565" s="152"/>
      <c r="N565" s="152"/>
      <c r="O565" s="152"/>
      <c r="P565" s="152"/>
      <c r="Q565" s="152"/>
      <c r="R565" s="152"/>
    </row>
    <row r="566" spans="2:18" ht="21" x14ac:dyDescent="0.35">
      <c r="B566" s="50"/>
      <c r="C566" s="48" t="s">
        <v>1137</v>
      </c>
      <c r="D566" s="47" t="s">
        <v>1138</v>
      </c>
      <c r="E566" s="49" t="s">
        <v>121</v>
      </c>
      <c r="F566" s="56">
        <f t="shared" si="152"/>
        <v>2</v>
      </c>
      <c r="G566" s="46">
        <v>61701</v>
      </c>
      <c r="H566" s="94">
        <f t="shared" si="153"/>
        <v>123402</v>
      </c>
      <c r="I566" s="95">
        <f t="shared" si="154"/>
        <v>1.7249119981738995E-5</v>
      </c>
      <c r="L566" s="165"/>
      <c r="M566" s="152"/>
      <c r="N566" s="152"/>
      <c r="O566" s="152"/>
      <c r="P566" s="152"/>
      <c r="Q566" s="152"/>
      <c r="R566" s="152"/>
    </row>
    <row r="567" spans="2:18" ht="21" x14ac:dyDescent="0.35">
      <c r="B567" s="38"/>
      <c r="C567" s="48" t="s">
        <v>1139</v>
      </c>
      <c r="D567" s="47" t="s">
        <v>1140</v>
      </c>
      <c r="E567" s="49" t="s">
        <v>121</v>
      </c>
      <c r="F567" s="56">
        <f t="shared" si="152"/>
        <v>46</v>
      </c>
      <c r="G567" s="46">
        <v>38263</v>
      </c>
      <c r="H567" s="94">
        <f t="shared" si="153"/>
        <v>1760098</v>
      </c>
      <c r="I567" s="95">
        <f t="shared" si="154"/>
        <v>2.4602633329783019E-4</v>
      </c>
      <c r="L567" s="165"/>
      <c r="M567" s="152"/>
      <c r="N567" s="152"/>
      <c r="O567" s="152"/>
      <c r="P567" s="152"/>
      <c r="Q567" s="152"/>
      <c r="R567" s="152"/>
    </row>
    <row r="568" spans="2:18" x14ac:dyDescent="0.35">
      <c r="C568" s="48" t="s">
        <v>1141</v>
      </c>
      <c r="D568" s="47" t="s">
        <v>1142</v>
      </c>
      <c r="E568" s="49" t="s">
        <v>121</v>
      </c>
      <c r="F568" s="56">
        <f t="shared" si="152"/>
        <v>2</v>
      </c>
      <c r="G568" s="46">
        <v>44338</v>
      </c>
      <c r="H568" s="94">
        <f t="shared" si="153"/>
        <v>88676</v>
      </c>
      <c r="I568" s="95">
        <f t="shared" si="154"/>
        <v>1.2395122959925181E-5</v>
      </c>
      <c r="L568" s="165"/>
      <c r="M568" s="152"/>
      <c r="N568" s="152"/>
      <c r="O568" s="152"/>
      <c r="P568" s="152"/>
      <c r="Q568" s="152"/>
      <c r="R568" s="152"/>
    </row>
    <row r="569" spans="2:18" ht="21" x14ac:dyDescent="0.35">
      <c r="B569" s="38"/>
      <c r="C569" s="48" t="s">
        <v>1143</v>
      </c>
      <c r="D569" s="47" t="s">
        <v>1144</v>
      </c>
      <c r="E569" s="49" t="s">
        <v>121</v>
      </c>
      <c r="F569" s="56">
        <f t="shared" si="152"/>
        <v>3</v>
      </c>
      <c r="G569" s="46">
        <v>46444</v>
      </c>
      <c r="H569" s="94">
        <f t="shared" si="153"/>
        <v>139332</v>
      </c>
      <c r="I569" s="95">
        <f t="shared" si="154"/>
        <v>1.9475813887097924E-5</v>
      </c>
      <c r="L569" s="165"/>
      <c r="M569" s="152"/>
      <c r="N569" s="152"/>
      <c r="O569" s="152"/>
      <c r="P569" s="152"/>
      <c r="Q569" s="152"/>
      <c r="R569" s="152"/>
    </row>
    <row r="570" spans="2:18" ht="21" x14ac:dyDescent="0.35">
      <c r="B570" s="38"/>
      <c r="C570" s="48" t="s">
        <v>1145</v>
      </c>
      <c r="D570" s="47" t="s">
        <v>1146</v>
      </c>
      <c r="E570" s="49" t="s">
        <v>121</v>
      </c>
      <c r="F570" s="56">
        <f t="shared" si="152"/>
        <v>1</v>
      </c>
      <c r="G570" s="46">
        <v>40643</v>
      </c>
      <c r="H570" s="94">
        <f t="shared" si="153"/>
        <v>40643</v>
      </c>
      <c r="I570" s="95">
        <f t="shared" si="154"/>
        <v>5.6810747266480121E-6</v>
      </c>
      <c r="L570" s="165"/>
      <c r="M570" s="152"/>
      <c r="N570" s="152"/>
      <c r="O570" s="152"/>
      <c r="P570" s="152"/>
      <c r="Q570" s="152"/>
      <c r="R570" s="152"/>
    </row>
    <row r="571" spans="2:18" x14ac:dyDescent="0.35">
      <c r="C571" s="48" t="s">
        <v>1147</v>
      </c>
      <c r="D571" s="47" t="s">
        <v>1148</v>
      </c>
      <c r="E571" s="49" t="s">
        <v>121</v>
      </c>
      <c r="F571" s="56">
        <f t="shared" si="152"/>
        <v>1</v>
      </c>
      <c r="G571" s="46">
        <v>34421</v>
      </c>
      <c r="H571" s="94">
        <f t="shared" si="153"/>
        <v>34421</v>
      </c>
      <c r="I571" s="95">
        <f t="shared" si="154"/>
        <v>4.8113641504306087E-6</v>
      </c>
      <c r="L571" s="165"/>
      <c r="M571" s="152"/>
      <c r="N571" s="152"/>
      <c r="O571" s="152"/>
      <c r="P571" s="152"/>
      <c r="Q571" s="152"/>
      <c r="R571" s="152"/>
    </row>
    <row r="572" spans="2:18" x14ac:dyDescent="0.35">
      <c r="C572" s="48" t="s">
        <v>1149</v>
      </c>
      <c r="D572" s="47" t="s">
        <v>1150</v>
      </c>
      <c r="E572" s="49" t="s">
        <v>38</v>
      </c>
      <c r="F572" s="56">
        <f>VLOOKUP(C572,CANTIDADES,10,0)</f>
        <v>1.53</v>
      </c>
      <c r="G572" s="46">
        <v>5038.4249662838483</v>
      </c>
      <c r="H572" s="94">
        <f>ROUND(ROUND(F572,2)*ROUND(G572,0),0)</f>
        <v>7708</v>
      </c>
      <c r="I572" s="95">
        <f t="shared" si="154"/>
        <v>1.0774235167926304E-6</v>
      </c>
      <c r="L572" s="165"/>
      <c r="M572" s="152"/>
      <c r="N572" s="152"/>
      <c r="O572" s="152"/>
      <c r="P572" s="152"/>
      <c r="Q572" s="152"/>
      <c r="R572" s="152"/>
    </row>
    <row r="573" spans="2:18" ht="21" x14ac:dyDescent="0.35">
      <c r="B573" s="38"/>
      <c r="C573" s="108" t="s">
        <v>1151</v>
      </c>
      <c r="D573" s="41" t="s">
        <v>1152</v>
      </c>
      <c r="E573" s="40"/>
      <c r="F573" s="131"/>
      <c r="G573" s="39"/>
      <c r="H573" s="96">
        <f>+SUM(H574)</f>
        <v>1479170</v>
      </c>
      <c r="I573" s="97">
        <f t="shared" si="154"/>
        <v>2.0675824381605543E-4</v>
      </c>
      <c r="L573" s="165"/>
      <c r="M573" s="152"/>
      <c r="N573" s="152"/>
      <c r="O573" s="152"/>
      <c r="P573" s="152"/>
      <c r="Q573" s="152"/>
      <c r="R573" s="152"/>
    </row>
    <row r="574" spans="2:18" x14ac:dyDescent="0.35">
      <c r="C574" s="48" t="s">
        <v>1153</v>
      </c>
      <c r="D574" s="47" t="s">
        <v>1154</v>
      </c>
      <c r="E574" s="49" t="s">
        <v>121</v>
      </c>
      <c r="F574" s="56">
        <f>VLOOKUP(C574,CANTIDADES,10,0)</f>
        <v>1</v>
      </c>
      <c r="G574" s="46">
        <v>1479170</v>
      </c>
      <c r="H574" s="94">
        <f>ROUND(ROUND(F574,2)*ROUND(G574,0),0)</f>
        <v>1479170</v>
      </c>
      <c r="I574" s="95">
        <f t="shared" si="154"/>
        <v>2.0675824381605543E-4</v>
      </c>
      <c r="L574" s="165"/>
      <c r="M574" s="152"/>
      <c r="N574" s="152"/>
      <c r="O574" s="152"/>
      <c r="P574" s="152"/>
      <c r="Q574" s="152"/>
      <c r="R574" s="152"/>
    </row>
    <row r="575" spans="2:18" ht="21" x14ac:dyDescent="0.35">
      <c r="B575" s="38"/>
      <c r="C575" s="54" t="s">
        <v>1155</v>
      </c>
      <c r="D575" s="44" t="s">
        <v>1156</v>
      </c>
      <c r="E575" s="43"/>
      <c r="F575" s="132"/>
      <c r="G575" s="42"/>
      <c r="H575" s="92">
        <f>H578+H576</f>
        <v>109030640</v>
      </c>
      <c r="I575" s="93">
        <f t="shared" si="154"/>
        <v>1.5240292629339808E-2</v>
      </c>
      <c r="L575" s="165"/>
      <c r="M575" s="152"/>
      <c r="N575" s="152"/>
      <c r="O575" s="152"/>
      <c r="P575" s="152"/>
      <c r="Q575" s="152"/>
      <c r="R575" s="152"/>
    </row>
    <row r="576" spans="2:18" x14ac:dyDescent="0.35">
      <c r="C576" s="108" t="s">
        <v>1157</v>
      </c>
      <c r="D576" s="41" t="s">
        <v>1158</v>
      </c>
      <c r="E576" s="40"/>
      <c r="F576" s="131"/>
      <c r="G576" s="39"/>
      <c r="H576" s="96">
        <f>+SUM(H577)</f>
        <v>21588983</v>
      </c>
      <c r="I576" s="97">
        <f t="shared" si="154"/>
        <v>3.0177060181417119E-3</v>
      </c>
      <c r="L576" s="165"/>
      <c r="M576" s="152"/>
      <c r="N576" s="152"/>
      <c r="Q576" s="152"/>
      <c r="R576" s="152"/>
    </row>
    <row r="577" spans="1:101" ht="21" x14ac:dyDescent="0.35">
      <c r="B577" s="38"/>
      <c r="C577" s="431" t="s">
        <v>1159</v>
      </c>
      <c r="D577" s="219" t="s">
        <v>1160</v>
      </c>
      <c r="E577" s="220" t="s">
        <v>471</v>
      </c>
      <c r="F577" s="221">
        <f>VLOOKUP(C577,CANTIDADES,10,0)</f>
        <v>1</v>
      </c>
      <c r="G577" s="432">
        <v>21588983</v>
      </c>
      <c r="H577" s="222">
        <f>ROUND(ROUND(F577,2)*ROUND(G577,0),0)</f>
        <v>21588983</v>
      </c>
      <c r="I577" s="223">
        <f t="shared" si="154"/>
        <v>3.0177060181417119E-3</v>
      </c>
      <c r="L577" s="165"/>
      <c r="M577" s="152"/>
      <c r="N577" s="152"/>
      <c r="O577" s="152"/>
      <c r="P577" s="152"/>
      <c r="Q577" s="152"/>
      <c r="R577" s="152"/>
    </row>
    <row r="578" spans="1:101" x14ac:dyDescent="0.35">
      <c r="C578" s="108" t="s">
        <v>1161</v>
      </c>
      <c r="D578" s="41" t="s">
        <v>1162</v>
      </c>
      <c r="E578" s="40"/>
      <c r="F578" s="131"/>
      <c r="G578" s="39"/>
      <c r="H578" s="96">
        <f>+SUM(H579:H579)</f>
        <v>87441657</v>
      </c>
      <c r="I578" s="97">
        <f t="shared" si="154"/>
        <v>1.2222586611198098E-2</v>
      </c>
      <c r="L578" s="165"/>
      <c r="M578" s="152"/>
      <c r="N578" s="152"/>
      <c r="Q578" s="152"/>
      <c r="R578" s="152"/>
    </row>
    <row r="579" spans="1:101" s="168" customFormat="1" ht="44.25" customHeight="1" x14ac:dyDescent="0.35">
      <c r="A579" s="15"/>
      <c r="B579" s="167"/>
      <c r="C579" s="431" t="s">
        <v>1163</v>
      </c>
      <c r="D579" s="219" t="s">
        <v>1164</v>
      </c>
      <c r="E579" s="220" t="s">
        <v>471</v>
      </c>
      <c r="F579" s="221">
        <f>VLOOKUP(C579,CANTIDADES,10,0)</f>
        <v>1</v>
      </c>
      <c r="G579" s="432">
        <v>87441657</v>
      </c>
      <c r="H579" s="222">
        <f>ROUND(ROUND(F579,2)*ROUND(G579,0),0)</f>
        <v>87441657</v>
      </c>
      <c r="I579" s="223">
        <f t="shared" si="154"/>
        <v>1.2222586611198098E-2</v>
      </c>
      <c r="J579" s="394"/>
      <c r="K579" s="395"/>
      <c r="L579" s="165"/>
      <c r="M579" s="152"/>
      <c r="N579" s="152"/>
      <c r="O579" s="15"/>
      <c r="P579" s="15"/>
      <c r="Q579" s="152"/>
      <c r="R579" s="152"/>
      <c r="S579" s="15"/>
      <c r="T579" s="15"/>
      <c r="U579" s="15"/>
      <c r="V579" s="15"/>
      <c r="W579" s="15"/>
      <c r="X579" s="15"/>
      <c r="Y579" s="15"/>
      <c r="Z579" s="15"/>
      <c r="AA579" s="15"/>
      <c r="AB579" s="15"/>
      <c r="AC579" s="15"/>
      <c r="AD579" s="15"/>
      <c r="AE579" s="15"/>
      <c r="AF579" s="15"/>
      <c r="AG579" s="15"/>
      <c r="AH579" s="15"/>
      <c r="AI579" s="15"/>
      <c r="AJ579" s="15"/>
      <c r="AK579" s="15"/>
      <c r="AL579" s="15"/>
      <c r="AM579" s="15"/>
      <c r="AN579" s="15"/>
      <c r="AO579" s="15"/>
      <c r="AP579" s="15"/>
      <c r="AQ579" s="15"/>
      <c r="AR579" s="15"/>
      <c r="AS579" s="15"/>
      <c r="AT579" s="15"/>
      <c r="AU579" s="15"/>
      <c r="AV579" s="15"/>
      <c r="AW579" s="15"/>
      <c r="AX579" s="15"/>
      <c r="AY579" s="15"/>
      <c r="AZ579" s="15"/>
      <c r="BA579" s="15"/>
      <c r="BB579" s="15"/>
      <c r="BC579" s="15"/>
      <c r="BD579" s="15"/>
      <c r="BE579" s="15"/>
      <c r="BF579" s="15"/>
      <c r="BG579" s="15"/>
      <c r="BH579" s="15"/>
      <c r="BI579" s="15"/>
      <c r="BJ579" s="15"/>
      <c r="BK579" s="15"/>
      <c r="BL579" s="15"/>
      <c r="BM579" s="15"/>
      <c r="BN579" s="15"/>
      <c r="BO579" s="15"/>
      <c r="BP579" s="15"/>
      <c r="BQ579" s="15"/>
      <c r="BR579" s="15"/>
      <c r="BS579" s="15"/>
      <c r="BT579" s="15"/>
      <c r="BU579" s="15"/>
      <c r="BV579" s="15"/>
      <c r="BW579" s="15"/>
      <c r="BX579" s="15"/>
      <c r="BY579" s="15"/>
      <c r="BZ579" s="15"/>
      <c r="CA579" s="15"/>
      <c r="CB579" s="15"/>
      <c r="CC579" s="15"/>
      <c r="CD579" s="15"/>
      <c r="CE579" s="15"/>
      <c r="CF579" s="15"/>
      <c r="CG579" s="15"/>
      <c r="CH579" s="15"/>
      <c r="CI579" s="15"/>
      <c r="CJ579" s="15"/>
      <c r="CK579" s="15"/>
      <c r="CL579" s="15"/>
      <c r="CM579" s="15"/>
      <c r="CN579" s="15"/>
      <c r="CO579" s="15"/>
      <c r="CP579" s="15"/>
      <c r="CQ579" s="15"/>
      <c r="CR579" s="15"/>
      <c r="CS579" s="15"/>
      <c r="CT579" s="15"/>
      <c r="CU579" s="15"/>
      <c r="CV579" s="15"/>
      <c r="CW579" s="15"/>
    </row>
    <row r="580" spans="1:101" s="168" customFormat="1" ht="21" x14ac:dyDescent="0.35">
      <c r="A580" s="15"/>
      <c r="B580" s="169"/>
      <c r="C580" s="54" t="s">
        <v>1165</v>
      </c>
      <c r="D580" s="44" t="s">
        <v>1166</v>
      </c>
      <c r="E580" s="104"/>
      <c r="F580" s="130"/>
      <c r="G580" s="42"/>
      <c r="H580" s="92">
        <f>+SUM(H581)</f>
        <v>274837344</v>
      </c>
      <c r="I580" s="93">
        <f t="shared" ref="I580:I587" si="155">+H580/$H$594</f>
        <v>3.8416738157553962E-2</v>
      </c>
      <c r="J580" s="394"/>
      <c r="K580" s="395"/>
      <c r="L580" s="165"/>
      <c r="M580" s="152"/>
      <c r="N580" s="152"/>
      <c r="O580" s="15"/>
      <c r="P580" s="15"/>
      <c r="Q580" s="152"/>
      <c r="R580" s="152"/>
      <c r="S580" s="15"/>
      <c r="T580" s="15"/>
      <c r="U580" s="15"/>
      <c r="V580" s="15"/>
      <c r="W580" s="15"/>
      <c r="X580" s="15"/>
      <c r="Y580" s="15"/>
      <c r="Z580" s="15"/>
      <c r="AA580" s="15"/>
      <c r="AB580" s="15"/>
      <c r="AC580" s="15"/>
      <c r="AD580" s="15"/>
      <c r="AE580" s="15"/>
      <c r="AF580" s="15"/>
      <c r="AG580" s="15"/>
      <c r="AH580" s="15"/>
      <c r="AI580" s="15"/>
      <c r="AJ580" s="15"/>
      <c r="AK580" s="15"/>
      <c r="AL580" s="15"/>
      <c r="AM580" s="15"/>
      <c r="AN580" s="15"/>
      <c r="AO580" s="15"/>
      <c r="AP580" s="15"/>
      <c r="AQ580" s="15"/>
      <c r="AR580" s="15"/>
      <c r="AS580" s="15"/>
      <c r="AT580" s="15"/>
      <c r="AU580" s="15"/>
      <c r="AV580" s="15"/>
      <c r="AW580" s="15"/>
      <c r="AX580" s="15"/>
      <c r="AY580" s="15"/>
      <c r="AZ580" s="15"/>
      <c r="BA580" s="15"/>
      <c r="BB580" s="15"/>
      <c r="BC580" s="15"/>
      <c r="BD580" s="15"/>
      <c r="BE580" s="15"/>
      <c r="BF580" s="15"/>
      <c r="BG580" s="15"/>
      <c r="BH580" s="15"/>
      <c r="BI580" s="15"/>
      <c r="BJ580" s="15"/>
      <c r="BK580" s="15"/>
      <c r="BL580" s="15"/>
      <c r="BM580" s="15"/>
      <c r="BN580" s="15"/>
      <c r="BO580" s="15"/>
      <c r="BP580" s="15"/>
      <c r="BQ580" s="15"/>
      <c r="BR580" s="15"/>
      <c r="BS580" s="15"/>
      <c r="BT580" s="15"/>
      <c r="BU580" s="15"/>
      <c r="BV580" s="15"/>
      <c r="BW580" s="15"/>
      <c r="BX580" s="15"/>
      <c r="BY580" s="15"/>
      <c r="BZ580" s="15"/>
      <c r="CA580" s="15"/>
      <c r="CB580" s="15"/>
      <c r="CC580" s="15"/>
      <c r="CD580" s="15"/>
      <c r="CE580" s="15"/>
      <c r="CF580" s="15"/>
      <c r="CG580" s="15"/>
      <c r="CH580" s="15"/>
      <c r="CI580" s="15"/>
      <c r="CJ580" s="15"/>
      <c r="CK580" s="15"/>
      <c r="CL580" s="15"/>
      <c r="CM580" s="15"/>
      <c r="CN580" s="15"/>
      <c r="CO580" s="15"/>
      <c r="CP580" s="15"/>
      <c r="CQ580" s="15"/>
      <c r="CR580" s="15"/>
      <c r="CS580" s="15"/>
      <c r="CT580" s="15"/>
      <c r="CU580" s="15"/>
      <c r="CV580" s="15"/>
      <c r="CW580" s="15"/>
    </row>
    <row r="581" spans="1:101" s="168" customFormat="1" ht="21" x14ac:dyDescent="0.35">
      <c r="A581" s="15"/>
      <c r="B581" s="169"/>
      <c r="C581" s="108" t="s">
        <v>1167</v>
      </c>
      <c r="D581" s="41" t="s">
        <v>1168</v>
      </c>
      <c r="E581" s="40"/>
      <c r="F581" s="131"/>
      <c r="G581" s="39"/>
      <c r="H581" s="96">
        <f>SUM(H582:H584)</f>
        <v>274837344</v>
      </c>
      <c r="I581" s="97">
        <f t="shared" si="155"/>
        <v>3.8416738157553962E-2</v>
      </c>
      <c r="J581" s="394"/>
      <c r="K581" s="395"/>
      <c r="L581" s="165"/>
      <c r="M581" s="152"/>
      <c r="N581" s="152"/>
      <c r="O581" s="15"/>
      <c r="P581" s="15"/>
      <c r="Q581" s="152"/>
      <c r="R581" s="152"/>
      <c r="S581" s="15"/>
      <c r="T581" s="15"/>
      <c r="U581" s="15"/>
      <c r="V581" s="15"/>
      <c r="W581" s="15"/>
      <c r="X581" s="15"/>
      <c r="Y581" s="15"/>
      <c r="Z581" s="15"/>
      <c r="AA581" s="15"/>
      <c r="AB581" s="15"/>
      <c r="AC581" s="15"/>
      <c r="AD581" s="15"/>
      <c r="AE581" s="15"/>
      <c r="AF581" s="15"/>
      <c r="AG581" s="15"/>
      <c r="AH581" s="15"/>
      <c r="AI581" s="15"/>
      <c r="AJ581" s="15"/>
      <c r="AK581" s="15"/>
      <c r="AL581" s="15"/>
      <c r="AM581" s="15"/>
      <c r="AN581" s="15"/>
      <c r="AO581" s="15"/>
      <c r="AP581" s="15"/>
      <c r="AQ581" s="15"/>
      <c r="AR581" s="15"/>
      <c r="AS581" s="15"/>
      <c r="AT581" s="15"/>
      <c r="AU581" s="15"/>
      <c r="AV581" s="15"/>
      <c r="AW581" s="15"/>
      <c r="AX581" s="15"/>
      <c r="AY581" s="15"/>
      <c r="AZ581" s="15"/>
      <c r="BA581" s="15"/>
      <c r="BB581" s="15"/>
      <c r="BC581" s="15"/>
      <c r="BD581" s="15"/>
      <c r="BE581" s="15"/>
      <c r="BF581" s="15"/>
      <c r="BG581" s="15"/>
      <c r="BH581" s="15"/>
      <c r="BI581" s="15"/>
      <c r="BJ581" s="15"/>
      <c r="BK581" s="15"/>
      <c r="BL581" s="15"/>
      <c r="BM581" s="15"/>
      <c r="BN581" s="15"/>
      <c r="BO581" s="15"/>
      <c r="BP581" s="15"/>
      <c r="BQ581" s="15"/>
      <c r="BR581" s="15"/>
      <c r="BS581" s="15"/>
      <c r="BT581" s="15"/>
      <c r="BU581" s="15"/>
      <c r="BV581" s="15"/>
      <c r="BW581" s="15"/>
      <c r="BX581" s="15"/>
      <c r="BY581" s="15"/>
      <c r="BZ581" s="15"/>
      <c r="CA581" s="15"/>
      <c r="CB581" s="15"/>
      <c r="CC581" s="15"/>
      <c r="CD581" s="15"/>
      <c r="CE581" s="15"/>
      <c r="CF581" s="15"/>
      <c r="CG581" s="15"/>
      <c r="CH581" s="15"/>
      <c r="CI581" s="15"/>
      <c r="CJ581" s="15"/>
      <c r="CK581" s="15"/>
      <c r="CL581" s="15"/>
      <c r="CM581" s="15"/>
      <c r="CN581" s="15"/>
      <c r="CO581" s="15"/>
      <c r="CP581" s="15"/>
      <c r="CQ581" s="15"/>
      <c r="CR581" s="15"/>
      <c r="CS581" s="15"/>
      <c r="CT581" s="15"/>
      <c r="CU581" s="15"/>
      <c r="CV581" s="15"/>
      <c r="CW581" s="15"/>
    </row>
    <row r="582" spans="1:101" x14ac:dyDescent="0.35">
      <c r="C582" s="48" t="s">
        <v>1169</v>
      </c>
      <c r="D582" s="199" t="s">
        <v>1170</v>
      </c>
      <c r="E582" s="200" t="s">
        <v>38</v>
      </c>
      <c r="F582" s="134">
        <f>VLOOKUP(C582,CANTIDADES,10,0)</f>
        <v>100.08</v>
      </c>
      <c r="G582" s="46">
        <v>245216</v>
      </c>
      <c r="H582" s="123">
        <f>ROUND(ROUND(F582,2)*ROUND(G582,0),0)</f>
        <v>24541217</v>
      </c>
      <c r="I582" s="124">
        <f t="shared" si="155"/>
        <v>3.4303690096667214E-3</v>
      </c>
      <c r="J582" s="411"/>
      <c r="K582" s="397"/>
      <c r="L582" s="165"/>
      <c r="M582" s="152"/>
      <c r="N582" s="152"/>
      <c r="Q582" s="152"/>
      <c r="R582" s="152"/>
    </row>
    <row r="583" spans="1:101" ht="60.75" customHeight="1" x14ac:dyDescent="0.35">
      <c r="B583" s="50"/>
      <c r="C583" s="48" t="s">
        <v>1171</v>
      </c>
      <c r="D583" s="47" t="s">
        <v>1172</v>
      </c>
      <c r="E583" s="200" t="s">
        <v>33</v>
      </c>
      <c r="F583" s="134">
        <f>VLOOKUP(C583,CANTIDADES,10,0)</f>
        <v>1038.8599999999999</v>
      </c>
      <c r="G583" s="46">
        <v>205883</v>
      </c>
      <c r="H583" s="123">
        <f>ROUND(ROUND(F583,2)*ROUND(G583,0),0)</f>
        <v>213883613</v>
      </c>
      <c r="I583" s="124">
        <f t="shared" si="155"/>
        <v>2.989663135739154E-2</v>
      </c>
      <c r="J583" s="411"/>
      <c r="K583" s="397"/>
      <c r="L583" s="165"/>
      <c r="M583" s="152"/>
      <c r="N583" s="152"/>
      <c r="Q583" s="152"/>
      <c r="R583" s="152"/>
    </row>
    <row r="584" spans="1:101" ht="60.75" customHeight="1" x14ac:dyDescent="0.35">
      <c r="C584" s="48" t="s">
        <v>1173</v>
      </c>
      <c r="D584" s="47" t="s">
        <v>1174</v>
      </c>
      <c r="E584" s="200" t="s">
        <v>33</v>
      </c>
      <c r="F584" s="134">
        <f>VLOOKUP(C584,CANTIDADES,10,0)</f>
        <v>172.68</v>
      </c>
      <c r="G584" s="46">
        <v>210867</v>
      </c>
      <c r="H584" s="123">
        <f>ROUND(ROUND(F584,2)*ROUND(G584,0),0)</f>
        <v>36412514</v>
      </c>
      <c r="I584" s="124">
        <f t="shared" si="155"/>
        <v>5.0897377904957049E-3</v>
      </c>
      <c r="J584" s="411"/>
      <c r="K584" s="397"/>
      <c r="L584" s="165"/>
      <c r="M584" s="152"/>
      <c r="N584" s="152"/>
      <c r="Q584" s="152"/>
      <c r="R584" s="152"/>
    </row>
    <row r="585" spans="1:101" x14ac:dyDescent="0.35">
      <c r="C585" s="54" t="s">
        <v>1175</v>
      </c>
      <c r="D585" s="44" t="s">
        <v>1176</v>
      </c>
      <c r="E585" s="43"/>
      <c r="F585" s="132"/>
      <c r="G585" s="42"/>
      <c r="H585" s="92">
        <f>+SUM(H586)</f>
        <v>9231425</v>
      </c>
      <c r="I585" s="93">
        <f t="shared" si="155"/>
        <v>1.2903677203564359E-3</v>
      </c>
      <c r="L585" s="165"/>
      <c r="M585" s="152"/>
      <c r="N585" s="152"/>
      <c r="Q585" s="152"/>
    </row>
    <row r="586" spans="1:101" x14ac:dyDescent="0.35">
      <c r="C586" s="108" t="s">
        <v>1177</v>
      </c>
      <c r="D586" s="41" t="s">
        <v>1178</v>
      </c>
      <c r="E586" s="40"/>
      <c r="F586" s="131"/>
      <c r="G586" s="39"/>
      <c r="H586" s="96">
        <f>+SUM(H587)</f>
        <v>9231425</v>
      </c>
      <c r="I586" s="97">
        <f t="shared" si="155"/>
        <v>1.2903677203564359E-3</v>
      </c>
      <c r="L586" s="165"/>
      <c r="M586" s="152"/>
      <c r="N586" s="152"/>
    </row>
    <row r="587" spans="1:101" ht="40.5" thickBot="1" x14ac:dyDescent="0.4">
      <c r="C587" s="37" t="s">
        <v>1179</v>
      </c>
      <c r="D587" s="36" t="s">
        <v>1180</v>
      </c>
      <c r="E587" s="35" t="s">
        <v>121</v>
      </c>
      <c r="F587" s="135">
        <f>VLOOKUP(C587,CANTIDADES,10,0)</f>
        <v>17</v>
      </c>
      <c r="G587" s="34">
        <v>543025</v>
      </c>
      <c r="H587" s="101">
        <f>ROUND(ROUND(F587,2)*ROUND(G587,0),0)</f>
        <v>9231425</v>
      </c>
      <c r="I587" s="102">
        <f t="shared" si="155"/>
        <v>1.2903677203564359E-3</v>
      </c>
      <c r="L587" s="165"/>
      <c r="M587" s="152"/>
      <c r="N587" s="152"/>
    </row>
    <row r="588" spans="1:101" x14ac:dyDescent="0.35">
      <c r="C588" s="33"/>
      <c r="D588" s="32"/>
      <c r="E588" s="31"/>
      <c r="F588" s="136"/>
      <c r="G588" s="30"/>
      <c r="H588" s="29"/>
      <c r="I588" s="28"/>
      <c r="M588" s="152"/>
    </row>
    <row r="589" spans="1:101" hidden="1" x14ac:dyDescent="0.35">
      <c r="C589" s="27"/>
      <c r="D589" s="20"/>
      <c r="E589" s="23"/>
      <c r="F589" s="137"/>
      <c r="G589" s="25"/>
      <c r="H589" s="24"/>
      <c r="I589" s="26"/>
      <c r="M589" s="152"/>
      <c r="Q589" s="176"/>
      <c r="S589" s="172"/>
    </row>
    <row r="590" spans="1:101" hidden="1" x14ac:dyDescent="0.35">
      <c r="C590" s="21"/>
      <c r="D590" s="20"/>
      <c r="E590" s="23"/>
      <c r="F590" s="137"/>
      <c r="G590" s="25"/>
      <c r="H590" s="166"/>
      <c r="I590" s="23"/>
      <c r="J590" s="417"/>
      <c r="L590" s="179"/>
      <c r="M590" s="152"/>
    </row>
    <row r="591" spans="1:101" hidden="1" x14ac:dyDescent="0.35">
      <c r="C591" s="21"/>
      <c r="D591" s="20"/>
      <c r="E591" s="23"/>
      <c r="F591" s="137"/>
      <c r="G591" s="25"/>
      <c r="H591" s="24"/>
      <c r="I591" s="23"/>
      <c r="L591" s="179"/>
      <c r="M591" s="152"/>
    </row>
    <row r="592" spans="1:101" x14ac:dyDescent="0.35">
      <c r="C592" s="21"/>
      <c r="D592" s="139"/>
      <c r="E592" s="19"/>
      <c r="F592" s="138"/>
      <c r="G592" s="19"/>
      <c r="H592" s="166"/>
      <c r="I592" s="19"/>
      <c r="L592" s="178"/>
      <c r="M592" s="178"/>
      <c r="N592" s="173"/>
    </row>
    <row r="593" spans="3:13" ht="26.5" thickBot="1" x14ac:dyDescent="0.4">
      <c r="C593" s="21"/>
      <c r="D593" s="20"/>
      <c r="E593" s="19"/>
      <c r="F593" s="138"/>
      <c r="G593" s="19"/>
      <c r="H593" s="19"/>
      <c r="I593" s="19"/>
      <c r="J593" s="418"/>
      <c r="L593" s="178"/>
      <c r="M593" s="178"/>
    </row>
    <row r="594" spans="3:13" x14ac:dyDescent="0.35">
      <c r="C594" s="21"/>
      <c r="D594" s="20"/>
      <c r="E594" s="186" t="s">
        <v>11</v>
      </c>
      <c r="F594" s="187"/>
      <c r="G594" s="188"/>
      <c r="H594" s="201">
        <f>H12+H35+H65+H125+H580+H585</f>
        <v>7154104101</v>
      </c>
      <c r="I594" s="122"/>
      <c r="J594" s="418"/>
      <c r="L594" s="178"/>
      <c r="M594" s="178"/>
    </row>
    <row r="595" spans="3:13" x14ac:dyDescent="0.35">
      <c r="C595" s="21"/>
      <c r="D595" s="20"/>
      <c r="E595" s="189" t="s">
        <v>12</v>
      </c>
      <c r="F595" s="190"/>
      <c r="G595" s="22">
        <f>CAPITULOS!D19</f>
        <v>0.245</v>
      </c>
      <c r="H595" s="202">
        <f>ROUND(G595*$H$594,0)</f>
        <v>1752755505</v>
      </c>
      <c r="I595" s="19"/>
      <c r="J595" s="418"/>
      <c r="L595" s="178"/>
      <c r="M595" s="178"/>
    </row>
    <row r="596" spans="3:13" x14ac:dyDescent="0.35">
      <c r="C596" s="21"/>
      <c r="D596" s="20"/>
      <c r="E596" s="189" t="s">
        <v>13</v>
      </c>
      <c r="F596" s="190"/>
      <c r="G596" s="22">
        <f>+CAPITULOS!D20</f>
        <v>0.02</v>
      </c>
      <c r="H596" s="202">
        <f>ROUND(G596*$H$594,0)</f>
        <v>143082082</v>
      </c>
      <c r="I596" s="19"/>
      <c r="J596" s="418"/>
      <c r="L596" s="178"/>
      <c r="M596" s="178"/>
    </row>
    <row r="597" spans="3:13" x14ac:dyDescent="0.35">
      <c r="C597" s="21"/>
      <c r="D597" s="20"/>
      <c r="E597" s="189" t="s">
        <v>14</v>
      </c>
      <c r="F597" s="190"/>
      <c r="G597" s="22">
        <f>+CAPITULOS!D21</f>
        <v>0.05</v>
      </c>
      <c r="H597" s="202">
        <f>ROUND(G597*$H$594,0)</f>
        <v>357705205</v>
      </c>
      <c r="I597" s="19"/>
      <c r="J597" s="418"/>
      <c r="L597" s="178"/>
      <c r="M597" s="178"/>
    </row>
    <row r="598" spans="3:13" x14ac:dyDescent="0.35">
      <c r="C598" s="21"/>
      <c r="D598" s="20"/>
      <c r="E598" s="189" t="s">
        <v>15</v>
      </c>
      <c r="F598" s="190"/>
      <c r="G598" s="22">
        <f>+CAPITULOS!D22</f>
        <v>0.19</v>
      </c>
      <c r="H598" s="202">
        <f>ROUND(G598*H597,0)</f>
        <v>67963989</v>
      </c>
      <c r="I598" s="19"/>
      <c r="J598" s="418"/>
      <c r="L598" s="178"/>
      <c r="M598" s="178"/>
    </row>
    <row r="599" spans="3:13" x14ac:dyDescent="0.35">
      <c r="C599" s="21"/>
      <c r="D599" s="20"/>
      <c r="E599" s="191" t="s">
        <v>16</v>
      </c>
      <c r="F599" s="192"/>
      <c r="G599" s="193"/>
      <c r="H599" s="203">
        <f>+SUM(H595:H598)</f>
        <v>2321506781</v>
      </c>
      <c r="I599" s="180"/>
      <c r="J599" s="418"/>
      <c r="L599" s="178"/>
      <c r="M599" s="178"/>
    </row>
    <row r="600" spans="3:13" ht="26.5" thickBot="1" x14ac:dyDescent="0.4">
      <c r="C600" s="21"/>
      <c r="D600" s="20"/>
      <c r="E600" s="194" t="s">
        <v>17</v>
      </c>
      <c r="F600" s="195"/>
      <c r="G600" s="196"/>
      <c r="H600" s="204">
        <f>+H594+H599</f>
        <v>9475610882</v>
      </c>
      <c r="I600" s="181"/>
      <c r="J600" s="418"/>
      <c r="L600" s="178"/>
      <c r="M600" s="178"/>
    </row>
    <row r="601" spans="3:13" x14ac:dyDescent="0.35">
      <c r="C601" s="21"/>
      <c r="D601" s="20"/>
      <c r="E601" s="19"/>
      <c r="F601" s="138"/>
      <c r="G601" s="19"/>
      <c r="H601" s="19"/>
      <c r="I601" s="19"/>
      <c r="J601" s="418"/>
      <c r="L601" s="178"/>
      <c r="M601" s="178"/>
    </row>
    <row r="604" spans="3:13" x14ac:dyDescent="0.35">
      <c r="L604" s="176"/>
    </row>
  </sheetData>
  <autoFilter ref="B11:I587" xr:uid="{1B73D04E-C3C4-4A6D-BE5B-8A4200241307}"/>
  <mergeCells count="23">
    <mergeCell ref="C1:C6"/>
    <mergeCell ref="D1:F3"/>
    <mergeCell ref="G1:G2"/>
    <mergeCell ref="H1:H2"/>
    <mergeCell ref="G3:G4"/>
    <mergeCell ref="H3:H4"/>
    <mergeCell ref="D4:F6"/>
    <mergeCell ref="G5:G6"/>
    <mergeCell ref="H5:H6"/>
    <mergeCell ref="H380:H381"/>
    <mergeCell ref="I380:I381"/>
    <mergeCell ref="C380:C381"/>
    <mergeCell ref="D380:D381"/>
    <mergeCell ref="E380:E381"/>
    <mergeCell ref="F380:F381"/>
    <mergeCell ref="G380:G381"/>
    <mergeCell ref="J67:K67"/>
    <mergeCell ref="J71:K71"/>
    <mergeCell ref="J28:K28"/>
    <mergeCell ref="J33:K33"/>
    <mergeCell ref="J34:K34"/>
    <mergeCell ref="J43:K43"/>
    <mergeCell ref="J44:K44"/>
  </mergeCells>
  <phoneticPr fontId="46" type="noConversion"/>
  <conditionalFormatting sqref="B282">
    <cfRule type="duplicateValues" dxfId="184" priority="61"/>
  </conditionalFormatting>
  <conditionalFormatting sqref="C18">
    <cfRule type="duplicateValues" dxfId="183" priority="614"/>
  </conditionalFormatting>
  <conditionalFormatting sqref="C23">
    <cfRule type="duplicateValues" dxfId="182" priority="39"/>
  </conditionalFormatting>
  <conditionalFormatting sqref="C43:C44">
    <cfRule type="duplicateValues" dxfId="181" priority="86"/>
  </conditionalFormatting>
  <conditionalFormatting sqref="C81">
    <cfRule type="duplicateValues" dxfId="180" priority="44"/>
  </conditionalFormatting>
  <conditionalFormatting sqref="C83">
    <cfRule type="duplicateValues" dxfId="179" priority="43"/>
  </conditionalFormatting>
  <conditionalFormatting sqref="C99">
    <cfRule type="duplicateValues" dxfId="178" priority="42"/>
  </conditionalFormatting>
  <conditionalFormatting sqref="C102">
    <cfRule type="duplicateValues" dxfId="177" priority="60"/>
  </conditionalFormatting>
  <conditionalFormatting sqref="C106">
    <cfRule type="duplicateValues" dxfId="176" priority="76"/>
  </conditionalFormatting>
  <conditionalFormatting sqref="C119">
    <cfRule type="duplicateValues" dxfId="175" priority="95"/>
  </conditionalFormatting>
  <conditionalFormatting sqref="C122">
    <cfRule type="duplicateValues" dxfId="174" priority="96"/>
  </conditionalFormatting>
  <conditionalFormatting sqref="C134">
    <cfRule type="duplicateValues" dxfId="173" priority="77"/>
  </conditionalFormatting>
  <conditionalFormatting sqref="C146:C155 C157:C166">
    <cfRule type="duplicateValues" dxfId="172" priority="190"/>
  </conditionalFormatting>
  <conditionalFormatting sqref="C156">
    <cfRule type="duplicateValues" dxfId="171" priority="74"/>
  </conditionalFormatting>
  <conditionalFormatting sqref="C167">
    <cfRule type="duplicateValues" dxfId="170" priority="110"/>
  </conditionalFormatting>
  <conditionalFormatting sqref="C168">
    <cfRule type="duplicateValues" dxfId="169" priority="109"/>
  </conditionalFormatting>
  <conditionalFormatting sqref="C169">
    <cfRule type="duplicateValues" dxfId="168" priority="108"/>
  </conditionalFormatting>
  <conditionalFormatting sqref="C171:C173">
    <cfRule type="duplicateValues" dxfId="167" priority="186"/>
  </conditionalFormatting>
  <conditionalFormatting sqref="C174">
    <cfRule type="duplicateValues" dxfId="166" priority="152"/>
  </conditionalFormatting>
  <conditionalFormatting sqref="C175">
    <cfRule type="duplicateValues" dxfId="165" priority="151"/>
  </conditionalFormatting>
  <conditionalFormatting sqref="C177 C179:C180 C182:C184">
    <cfRule type="duplicateValues" dxfId="164" priority="189"/>
  </conditionalFormatting>
  <conditionalFormatting sqref="C178">
    <cfRule type="duplicateValues" dxfId="163" priority="159"/>
  </conditionalFormatting>
  <conditionalFormatting sqref="C181">
    <cfRule type="duplicateValues" dxfId="162" priority="41"/>
  </conditionalFormatting>
  <conditionalFormatting sqref="C186:C187 C189">
    <cfRule type="duplicateValues" dxfId="161" priority="185"/>
  </conditionalFormatting>
  <conditionalFormatting sqref="C188">
    <cfRule type="duplicateValues" dxfId="160" priority="183"/>
  </conditionalFormatting>
  <conditionalFormatting sqref="C190:C193">
    <cfRule type="duplicateValues" dxfId="159" priority="184"/>
  </conditionalFormatting>
  <conditionalFormatting sqref="C195:C200">
    <cfRule type="duplicateValues" dxfId="158" priority="182"/>
  </conditionalFormatting>
  <conditionalFormatting sqref="C201">
    <cfRule type="duplicateValues" dxfId="157" priority="181"/>
  </conditionalFormatting>
  <conditionalFormatting sqref="C202 C204:C206 C208">
    <cfRule type="duplicateValues" dxfId="156" priority="191"/>
  </conditionalFormatting>
  <conditionalFormatting sqref="C203">
    <cfRule type="duplicateValues" dxfId="155" priority="158"/>
  </conditionalFormatting>
  <conditionalFormatting sqref="C207">
    <cfRule type="duplicateValues" dxfId="154" priority="150"/>
  </conditionalFormatting>
  <conditionalFormatting sqref="C209">
    <cfRule type="duplicateValues" dxfId="153" priority="187"/>
  </conditionalFormatting>
  <conditionalFormatting sqref="C210">
    <cfRule type="duplicateValues" dxfId="152" priority="180"/>
  </conditionalFormatting>
  <conditionalFormatting sqref="C211">
    <cfRule type="duplicateValues" dxfId="151" priority="126"/>
  </conditionalFormatting>
  <conditionalFormatting sqref="C212">
    <cfRule type="duplicateValues" dxfId="150" priority="128"/>
  </conditionalFormatting>
  <conditionalFormatting sqref="C213">
    <cfRule type="duplicateValues" dxfId="149" priority="127"/>
  </conditionalFormatting>
  <conditionalFormatting sqref="C214">
    <cfRule type="duplicateValues" dxfId="148" priority="179"/>
  </conditionalFormatting>
  <conditionalFormatting sqref="C215 C217">
    <cfRule type="duplicateValues" dxfId="147" priority="178"/>
  </conditionalFormatting>
  <conditionalFormatting sqref="C216">
    <cfRule type="duplicateValues" dxfId="146" priority="114"/>
  </conditionalFormatting>
  <conditionalFormatting sqref="C218">
    <cfRule type="duplicateValues" dxfId="145" priority="131"/>
  </conditionalFormatting>
  <conditionalFormatting sqref="C219">
    <cfRule type="duplicateValues" dxfId="144" priority="130"/>
  </conditionalFormatting>
  <conditionalFormatting sqref="C220">
    <cfRule type="duplicateValues" dxfId="143" priority="129"/>
  </conditionalFormatting>
  <conditionalFormatting sqref="C221">
    <cfRule type="duplicateValues" dxfId="142" priority="113"/>
  </conditionalFormatting>
  <conditionalFormatting sqref="C222:C223">
    <cfRule type="duplicateValues" dxfId="141" priority="177"/>
  </conditionalFormatting>
  <conditionalFormatting sqref="C225">
    <cfRule type="duplicateValues" dxfId="140" priority="149"/>
  </conditionalFormatting>
  <conditionalFormatting sqref="C227">
    <cfRule type="duplicateValues" dxfId="139" priority="148"/>
  </conditionalFormatting>
  <conditionalFormatting sqref="C231">
    <cfRule type="duplicateValues" dxfId="138" priority="163"/>
  </conditionalFormatting>
  <conditionalFormatting sqref="C232">
    <cfRule type="duplicateValues" dxfId="137" priority="242"/>
  </conditionalFormatting>
  <conditionalFormatting sqref="C233">
    <cfRule type="duplicateValues" dxfId="136" priority="70"/>
  </conditionalFormatting>
  <conditionalFormatting sqref="C234:C235 C226 C228:C230">
    <cfRule type="duplicateValues" dxfId="135" priority="192"/>
  </conditionalFormatting>
  <conditionalFormatting sqref="C236">
    <cfRule type="duplicateValues" dxfId="134" priority="69"/>
  </conditionalFormatting>
  <conditionalFormatting sqref="C237">
    <cfRule type="duplicateValues" dxfId="133" priority="68"/>
  </conditionalFormatting>
  <conditionalFormatting sqref="C238">
    <cfRule type="duplicateValues" dxfId="132" priority="40"/>
  </conditionalFormatting>
  <conditionalFormatting sqref="C240">
    <cfRule type="duplicateValues" dxfId="131" priority="66"/>
  </conditionalFormatting>
  <conditionalFormatting sqref="C241">
    <cfRule type="duplicateValues" dxfId="130" priority="65"/>
  </conditionalFormatting>
  <conditionalFormatting sqref="C242">
    <cfRule type="duplicateValues" dxfId="129" priority="147"/>
  </conditionalFormatting>
  <conditionalFormatting sqref="C243">
    <cfRule type="duplicateValues" dxfId="128" priority="146"/>
  </conditionalFormatting>
  <conditionalFormatting sqref="C244">
    <cfRule type="duplicateValues" dxfId="127" priority="145"/>
  </conditionalFormatting>
  <conditionalFormatting sqref="C245">
    <cfRule type="duplicateValues" dxfId="126" priority="144"/>
  </conditionalFormatting>
  <conditionalFormatting sqref="C246">
    <cfRule type="duplicateValues" dxfId="125" priority="143"/>
  </conditionalFormatting>
  <conditionalFormatting sqref="C247">
    <cfRule type="duplicateValues" dxfId="124" priority="142"/>
  </conditionalFormatting>
  <conditionalFormatting sqref="C261">
    <cfRule type="duplicateValues" dxfId="123" priority="141"/>
  </conditionalFormatting>
  <conditionalFormatting sqref="C262">
    <cfRule type="duplicateValues" dxfId="122" priority="140"/>
  </conditionalFormatting>
  <conditionalFormatting sqref="C263">
    <cfRule type="duplicateValues" dxfId="121" priority="139"/>
  </conditionalFormatting>
  <conditionalFormatting sqref="C264">
    <cfRule type="duplicateValues" dxfId="120" priority="138"/>
  </conditionalFormatting>
  <conditionalFormatting sqref="C265">
    <cfRule type="duplicateValues" dxfId="119" priority="137"/>
  </conditionalFormatting>
  <conditionalFormatting sqref="C266">
    <cfRule type="duplicateValues" dxfId="118" priority="136"/>
  </conditionalFormatting>
  <conditionalFormatting sqref="C267">
    <cfRule type="duplicateValues" dxfId="117" priority="135"/>
  </conditionalFormatting>
  <conditionalFormatting sqref="C268">
    <cfRule type="duplicateValues" dxfId="116" priority="133"/>
  </conditionalFormatting>
  <conditionalFormatting sqref="C269">
    <cfRule type="duplicateValues" dxfId="115" priority="132"/>
  </conditionalFormatting>
  <conditionalFormatting sqref="C270">
    <cfRule type="duplicateValues" dxfId="114" priority="67"/>
  </conditionalFormatting>
  <conditionalFormatting sqref="C271:C272 C248:C260">
    <cfRule type="duplicateValues" dxfId="113" priority="193"/>
  </conditionalFormatting>
  <conditionalFormatting sqref="C279">
    <cfRule type="duplicateValues" dxfId="112" priority="112"/>
  </conditionalFormatting>
  <conditionalFormatting sqref="C281">
    <cfRule type="duplicateValues" dxfId="111" priority="48"/>
  </conditionalFormatting>
  <conditionalFormatting sqref="C283">
    <cfRule type="duplicateValues" dxfId="110" priority="47"/>
  </conditionalFormatting>
  <conditionalFormatting sqref="C293">
    <cfRule type="duplicateValues" dxfId="109" priority="94"/>
  </conditionalFormatting>
  <conditionalFormatting sqref="C298">
    <cfRule type="duplicateValues" dxfId="108" priority="58"/>
  </conditionalFormatting>
  <conditionalFormatting sqref="C299">
    <cfRule type="duplicateValues" dxfId="107" priority="93"/>
  </conditionalFormatting>
  <conditionalFormatting sqref="C306">
    <cfRule type="duplicateValues" dxfId="106" priority="57"/>
  </conditionalFormatting>
  <conditionalFormatting sqref="C309">
    <cfRule type="duplicateValues" dxfId="105" priority="92"/>
  </conditionalFormatting>
  <conditionalFormatting sqref="C313">
    <cfRule type="duplicateValues" dxfId="104" priority="56"/>
  </conditionalFormatting>
  <conditionalFormatting sqref="C314">
    <cfRule type="duplicateValues" dxfId="103" priority="55"/>
  </conditionalFormatting>
  <conditionalFormatting sqref="C315">
    <cfRule type="duplicateValues" dxfId="102" priority="54"/>
  </conditionalFormatting>
  <conditionalFormatting sqref="C317">
    <cfRule type="duplicateValues" dxfId="101" priority="53"/>
  </conditionalFormatting>
  <conditionalFormatting sqref="C318">
    <cfRule type="duplicateValues" dxfId="100" priority="52"/>
  </conditionalFormatting>
  <conditionalFormatting sqref="C319">
    <cfRule type="duplicateValues" dxfId="99" priority="51"/>
  </conditionalFormatting>
  <conditionalFormatting sqref="C321">
    <cfRule type="duplicateValues" dxfId="98" priority="50"/>
  </conditionalFormatting>
  <conditionalFormatting sqref="C329">
    <cfRule type="duplicateValues" dxfId="97" priority="45"/>
  </conditionalFormatting>
  <conditionalFormatting sqref="C331">
    <cfRule type="duplicateValues" dxfId="96" priority="91"/>
  </conditionalFormatting>
  <conditionalFormatting sqref="C333">
    <cfRule type="duplicateValues" dxfId="95" priority="90"/>
  </conditionalFormatting>
  <conditionalFormatting sqref="C334">
    <cfRule type="duplicateValues" dxfId="94" priority="89"/>
  </conditionalFormatting>
  <conditionalFormatting sqref="C345">
    <cfRule type="duplicateValues" dxfId="93" priority="88"/>
  </conditionalFormatting>
  <conditionalFormatting sqref="C346">
    <cfRule type="duplicateValues" dxfId="92" priority="87"/>
  </conditionalFormatting>
  <conditionalFormatting sqref="C349:C351 C353 C355:C361">
    <cfRule type="duplicateValues" dxfId="91" priority="194"/>
  </conditionalFormatting>
  <conditionalFormatting sqref="C352">
    <cfRule type="duplicateValues" dxfId="90" priority="125"/>
  </conditionalFormatting>
  <conditionalFormatting sqref="C354">
    <cfRule type="duplicateValues" dxfId="89" priority="119"/>
  </conditionalFormatting>
  <conditionalFormatting sqref="C362">
    <cfRule type="duplicateValues" dxfId="88" priority="156"/>
  </conditionalFormatting>
  <conditionalFormatting sqref="C363">
    <cfRule type="duplicateValues" dxfId="87" priority="155"/>
  </conditionalFormatting>
  <conditionalFormatting sqref="C364">
    <cfRule type="duplicateValues" dxfId="86" priority="154"/>
  </conditionalFormatting>
  <conditionalFormatting sqref="C366:C367">
    <cfRule type="duplicateValues" dxfId="85" priority="28"/>
  </conditionalFormatting>
  <conditionalFormatting sqref="C368:C369">
    <cfRule type="duplicateValues" dxfId="84" priority="550"/>
  </conditionalFormatting>
  <conditionalFormatting sqref="C370">
    <cfRule type="duplicateValues" dxfId="83" priority="498"/>
  </conditionalFormatting>
  <conditionalFormatting sqref="C372">
    <cfRule type="duplicateValues" dxfId="82" priority="445"/>
  </conditionalFormatting>
  <conditionalFormatting sqref="C373">
    <cfRule type="duplicateValues" dxfId="81" priority="21"/>
  </conditionalFormatting>
  <conditionalFormatting sqref="C374:C376">
    <cfRule type="duplicateValues" dxfId="80" priority="19"/>
  </conditionalFormatting>
  <conditionalFormatting sqref="C378">
    <cfRule type="duplicateValues" dxfId="79" priority="22"/>
  </conditionalFormatting>
  <conditionalFormatting sqref="C380">
    <cfRule type="duplicateValues" dxfId="78" priority="33"/>
  </conditionalFormatting>
  <conditionalFormatting sqref="C384">
    <cfRule type="duplicateValues" dxfId="77" priority="13"/>
  </conditionalFormatting>
  <conditionalFormatting sqref="C385">
    <cfRule type="duplicateValues" dxfId="76" priority="15"/>
  </conditionalFormatting>
  <conditionalFormatting sqref="C386">
    <cfRule type="duplicateValues" dxfId="75" priority="393"/>
  </conditionalFormatting>
  <conditionalFormatting sqref="C387">
    <cfRule type="duplicateValues" dxfId="74" priority="14"/>
  </conditionalFormatting>
  <conditionalFormatting sqref="C388">
    <cfRule type="duplicateValues" dxfId="73" priority="16"/>
  </conditionalFormatting>
  <conditionalFormatting sqref="C404">
    <cfRule type="duplicateValues" dxfId="72" priority="116"/>
  </conditionalFormatting>
  <conditionalFormatting sqref="C427">
    <cfRule type="duplicateValues" dxfId="71" priority="38"/>
  </conditionalFormatting>
  <conditionalFormatting sqref="C430">
    <cfRule type="duplicateValues" dxfId="70" priority="37"/>
  </conditionalFormatting>
  <conditionalFormatting sqref="C431">
    <cfRule type="duplicateValues" dxfId="69" priority="36"/>
  </conditionalFormatting>
  <conditionalFormatting sqref="C432">
    <cfRule type="duplicateValues" dxfId="68" priority="35"/>
  </conditionalFormatting>
  <conditionalFormatting sqref="C433:C434">
    <cfRule type="duplicateValues" dxfId="67" priority="30"/>
  </conditionalFormatting>
  <conditionalFormatting sqref="C434">
    <cfRule type="duplicateValues" dxfId="66" priority="6"/>
  </conditionalFormatting>
  <conditionalFormatting sqref="C435">
    <cfRule type="duplicateValues" dxfId="65" priority="34"/>
  </conditionalFormatting>
  <conditionalFormatting sqref="C454">
    <cfRule type="duplicateValues" dxfId="64" priority="115"/>
  </conditionalFormatting>
  <conditionalFormatting sqref="C455:C456">
    <cfRule type="duplicateValues" dxfId="63" priority="342"/>
  </conditionalFormatting>
  <conditionalFormatting sqref="C457">
    <cfRule type="duplicateValues" dxfId="62" priority="176"/>
  </conditionalFormatting>
  <conditionalFormatting sqref="C458">
    <cfRule type="duplicateValues" dxfId="61" priority="31"/>
  </conditionalFormatting>
  <conditionalFormatting sqref="C472">
    <cfRule type="duplicateValues" dxfId="60" priority="5"/>
  </conditionalFormatting>
  <conditionalFormatting sqref="C479">
    <cfRule type="duplicateValues" dxfId="59" priority="11"/>
  </conditionalFormatting>
  <conditionalFormatting sqref="C486">
    <cfRule type="duplicateValues" dxfId="58" priority="175"/>
  </conditionalFormatting>
  <conditionalFormatting sqref="C487:C488">
    <cfRule type="duplicateValues" dxfId="57" priority="10"/>
  </conditionalFormatting>
  <conditionalFormatting sqref="C489">
    <cfRule type="duplicateValues" dxfId="56" priority="9"/>
  </conditionalFormatting>
  <conditionalFormatting sqref="C509">
    <cfRule type="duplicateValues" dxfId="55" priority="81"/>
  </conditionalFormatting>
  <conditionalFormatting sqref="C512">
    <cfRule type="duplicateValues" dxfId="54" priority="168"/>
  </conditionalFormatting>
  <conditionalFormatting sqref="C518:C520">
    <cfRule type="duplicateValues" dxfId="53" priority="174"/>
  </conditionalFormatting>
  <conditionalFormatting sqref="C524:C527">
    <cfRule type="duplicateValues" dxfId="52" priority="79"/>
  </conditionalFormatting>
  <conditionalFormatting sqref="C538">
    <cfRule type="duplicateValues" dxfId="51" priority="118"/>
  </conditionalFormatting>
  <conditionalFormatting sqref="C560">
    <cfRule type="duplicateValues" dxfId="50" priority="124"/>
  </conditionalFormatting>
  <conditionalFormatting sqref="C561">
    <cfRule type="duplicateValues" dxfId="49" priority="123"/>
  </conditionalFormatting>
  <conditionalFormatting sqref="C562">
    <cfRule type="duplicateValues" dxfId="48" priority="122"/>
  </conditionalFormatting>
  <conditionalFormatting sqref="C563">
    <cfRule type="duplicateValues" dxfId="47" priority="121"/>
  </conditionalFormatting>
  <conditionalFormatting sqref="C564">
    <cfRule type="duplicateValues" dxfId="46" priority="120"/>
  </conditionalFormatting>
  <conditionalFormatting sqref="C565">
    <cfRule type="duplicateValues" dxfId="45" priority="117"/>
  </conditionalFormatting>
  <conditionalFormatting sqref="C566">
    <cfRule type="duplicateValues" dxfId="44" priority="111"/>
  </conditionalFormatting>
  <conditionalFormatting sqref="C567">
    <cfRule type="duplicateValues" dxfId="43" priority="107"/>
  </conditionalFormatting>
  <conditionalFormatting sqref="C568:C571">
    <cfRule type="duplicateValues" dxfId="42" priority="106"/>
  </conditionalFormatting>
  <conditionalFormatting sqref="C572">
    <cfRule type="duplicateValues" dxfId="41" priority="157"/>
  </conditionalFormatting>
  <conditionalFormatting sqref="C576">
    <cfRule type="duplicateValues" dxfId="40" priority="166"/>
  </conditionalFormatting>
  <conditionalFormatting sqref="C577">
    <cfRule type="duplicateValues" dxfId="39" priority="167"/>
  </conditionalFormatting>
  <conditionalFormatting sqref="C578:C1048576 C521:C523 C224 C1 C194 C170 C176 C185 C239 C273:C278 C513:C517 C528:C537 C573:C575 C539:C559 C365 C405:C426 C280 C120:C121 C294:C297 C300:C305 C310:C312 C332 C335:C344 C45:C80 C490:C508 C510:C511 C123:C133 C135:C145 C107:C118 C19:C22 C282 C284:C292 C103:C105 C307:C308 C316 C320 C322:C328 C330 C7:C17 C82 C84:C98 C100:C101 C24:C42 C428:C429 C436:C453 C382:C383 C371 C379 C377 C389:C403 C480:C485 C459:C471 C473:C478">
    <cfRule type="duplicateValues" dxfId="38" priority="188"/>
  </conditionalFormatting>
  <conditionalFormatting sqref="C372:I372">
    <cfRule type="expression" dxfId="37" priority="8">
      <formula>$J$372="Modificado*"</formula>
    </cfRule>
  </conditionalFormatting>
  <conditionalFormatting sqref="C477:I477">
    <cfRule type="expression" dxfId="36" priority="787">
      <formula>$J472="Mod*"</formula>
    </cfRule>
  </conditionalFormatting>
  <conditionalFormatting sqref="C11:J44">
    <cfRule type="expression" dxfId="35" priority="2">
      <formula>$J11="Mod*"</formula>
    </cfRule>
  </conditionalFormatting>
  <conditionalFormatting sqref="C45:J471 C478:J587">
    <cfRule type="expression" dxfId="34" priority="7">
      <formula>$J45="Mod*"</formula>
    </cfRule>
  </conditionalFormatting>
  <conditionalFormatting sqref="C472:J476">
    <cfRule type="expression" dxfId="33" priority="4">
      <formula>$J472="Mod*"</formula>
    </cfRule>
  </conditionalFormatting>
  <conditionalFormatting sqref="D58">
    <cfRule type="duplicateValues" dxfId="32" priority="84"/>
  </conditionalFormatting>
  <conditionalFormatting sqref="K39">
    <cfRule type="expression" dxfId="31" priority="1">
      <formula>$J39="Mod*"</formula>
    </cfRule>
  </conditionalFormatting>
  <printOptions horizontalCentered="1"/>
  <pageMargins left="0.7" right="0.7" top="0.75" bottom="0.75" header="0.3" footer="0.3"/>
  <pageSetup paperSize="9" scale="35"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58D3B-655B-423E-B20C-19803CD24960}">
  <sheetPr>
    <tabColor rgb="FF92D050"/>
  </sheetPr>
  <dimension ref="A1:G190"/>
  <sheetViews>
    <sheetView tabSelected="1" topLeftCell="A178" workbookViewId="0">
      <selection activeCell="C192" sqref="C192"/>
    </sheetView>
  </sheetViews>
  <sheetFormatPr baseColWidth="10" defaultColWidth="11.453125" defaultRowHeight="14.5" x14ac:dyDescent="0.35"/>
  <cols>
    <col min="1" max="1" width="9.54296875" customWidth="1"/>
    <col min="2" max="2" width="4.7265625" bestFit="1" customWidth="1"/>
    <col min="3" max="3" width="69" style="486" customWidth="1"/>
    <col min="4" max="4" width="6.54296875" bestFit="1" customWidth="1"/>
    <col min="5" max="5" width="9.26953125" style="487" bestFit="1" customWidth="1"/>
    <col min="6" max="6" width="13.1796875" style="488" bestFit="1" customWidth="1"/>
    <col min="7" max="7" width="18.453125" style="489" bestFit="1" customWidth="1"/>
  </cols>
  <sheetData>
    <row r="1" spans="2:7" ht="178" customHeight="1" thickBot="1" x14ac:dyDescent="0.4">
      <c r="B1" s="565" t="s">
        <v>1679</v>
      </c>
      <c r="C1" s="566"/>
      <c r="D1" s="566"/>
      <c r="E1" s="566"/>
      <c r="F1" s="566"/>
      <c r="G1" s="567"/>
    </row>
    <row r="2" spans="2:7" s="1" customFormat="1" x14ac:dyDescent="0.35">
      <c r="B2" s="448" t="s">
        <v>5</v>
      </c>
      <c r="C2" s="449" t="s">
        <v>1495</v>
      </c>
      <c r="D2" s="448" t="s">
        <v>23</v>
      </c>
      <c r="E2" s="450" t="s">
        <v>24</v>
      </c>
      <c r="F2" s="451" t="s">
        <v>1496</v>
      </c>
      <c r="G2" s="452" t="s">
        <v>1497</v>
      </c>
    </row>
    <row r="3" spans="2:7" x14ac:dyDescent="0.35">
      <c r="B3" s="453">
        <v>1</v>
      </c>
      <c r="C3" s="454" t="s">
        <v>1498</v>
      </c>
      <c r="D3" s="455"/>
      <c r="E3" s="456"/>
      <c r="F3" s="457"/>
      <c r="G3" s="458"/>
    </row>
    <row r="4" spans="2:7" x14ac:dyDescent="0.35">
      <c r="B4" s="459">
        <v>1.1000000000000001</v>
      </c>
      <c r="C4" s="454" t="s">
        <v>1499</v>
      </c>
      <c r="D4" s="460"/>
      <c r="E4" s="456"/>
      <c r="F4" s="457"/>
      <c r="G4" s="458"/>
    </row>
    <row r="5" spans="2:7" x14ac:dyDescent="0.35">
      <c r="B5" s="461" t="s">
        <v>1500</v>
      </c>
      <c r="C5" s="462" t="str">
        <f>+UPPER('[3]1. ACOMETIDAS ELECTRICAS'!C15:Q15)</f>
        <v>SUMINISTRO E INSTALACIÓN DE CABLE 3 X (4X250 KCMIL), THHN/THWN; 90 C</v>
      </c>
      <c r="D5" s="461" t="s">
        <v>577</v>
      </c>
      <c r="E5" s="463">
        <v>17</v>
      </c>
      <c r="F5" s="464"/>
      <c r="G5" s="465"/>
    </row>
    <row r="6" spans="2:7" x14ac:dyDescent="0.35">
      <c r="B6" s="461" t="s">
        <v>1501</v>
      </c>
      <c r="C6" s="462" t="str">
        <f>+UPPER('[3]1. ACOMETIDAS ELECTRICAS'!C94:Q94)</f>
        <v>SUMINISTRO E INSTALACIÓN DE CABLE 4 X (2X2/0 AWG), THHN/THWN; 90 C</v>
      </c>
      <c r="D6" s="466" t="s">
        <v>577</v>
      </c>
      <c r="E6" s="463">
        <v>32</v>
      </c>
      <c r="F6" s="467"/>
      <c r="G6" s="465"/>
    </row>
    <row r="7" spans="2:7" x14ac:dyDescent="0.35">
      <c r="B7" s="461" t="s">
        <v>1502</v>
      </c>
      <c r="C7" s="462" t="str">
        <f>UPPER('[3]1. ACOMETIDAS ELECTRICAS'!B162:C162)</f>
        <v>SUMINISTRO E INSTALACIÓN DE CABLE 4 X (2X4/0 AWG), THHN/THWN; 90 C</v>
      </c>
      <c r="D7" s="466" t="s">
        <v>577</v>
      </c>
      <c r="E7" s="463">
        <v>35</v>
      </c>
      <c r="F7" s="467"/>
      <c r="G7" s="465"/>
    </row>
    <row r="8" spans="2:7" x14ac:dyDescent="0.35">
      <c r="B8" s="461" t="s">
        <v>1503</v>
      </c>
      <c r="C8" s="462" t="str">
        <f>+UPPER('[3]1. ACOMETIDAS ELECTRICAS'!C242:Q242)</f>
        <v>SUMINISTRO E INSTALACIÓN DE TERMINAL DE OJO PARA CABLE 250 KCMIL</v>
      </c>
      <c r="D8" s="466" t="s">
        <v>121</v>
      </c>
      <c r="E8" s="463">
        <v>24</v>
      </c>
      <c r="F8" s="467"/>
      <c r="G8" s="465"/>
    </row>
    <row r="9" spans="2:7" x14ac:dyDescent="0.35">
      <c r="B9" s="461" t="s">
        <v>1504</v>
      </c>
      <c r="C9" s="462" t="str">
        <f>+UPPER('[3]1. ACOMETIDAS ELECTRICAS'!C321:Q321)</f>
        <v>SUMINISTRO E INSTALACIÓN DE TERMINAL DE OJO PARA CABLE 4/0 AWG</v>
      </c>
      <c r="D9" s="466" t="s">
        <v>121</v>
      </c>
      <c r="E9" s="463">
        <v>16</v>
      </c>
      <c r="F9" s="467"/>
      <c r="G9" s="465"/>
    </row>
    <row r="10" spans="2:7" x14ac:dyDescent="0.35">
      <c r="B10" s="461" t="s">
        <v>1505</v>
      </c>
      <c r="C10" s="462" t="str">
        <f>+UPPER('[3]1. ACOMETIDAS ELECTRICAS'!C400:Q400)</f>
        <v>SUMINISTRO E INSTALACIÓN DE TERMINAL DE OJO PARA CABLE 2/0 AWG</v>
      </c>
      <c r="D10" s="466" t="s">
        <v>121</v>
      </c>
      <c r="E10" s="463">
        <v>16</v>
      </c>
      <c r="F10" s="467"/>
      <c r="G10" s="465"/>
    </row>
    <row r="11" spans="2:7" x14ac:dyDescent="0.35">
      <c r="B11" s="459">
        <v>1.2</v>
      </c>
      <c r="C11" s="454" t="s">
        <v>1506</v>
      </c>
      <c r="D11" s="460"/>
      <c r="E11" s="456"/>
      <c r="F11" s="457"/>
      <c r="G11" s="458"/>
    </row>
    <row r="12" spans="2:7" x14ac:dyDescent="0.35">
      <c r="B12" s="461" t="s">
        <v>1507</v>
      </c>
      <c r="C12" s="462" t="str">
        <f>+UPPER('[3]1. ACOMETIDAS ELECTRICAS'!C479:Q479)</f>
        <v>SUMINISTRO E INSTALACIÓN DE CABLE XLPE 133%,(3X2 AWG), 15 KV</v>
      </c>
      <c r="D12" s="466" t="s">
        <v>577</v>
      </c>
      <c r="E12" s="463">
        <v>25</v>
      </c>
      <c r="F12" s="467"/>
      <c r="G12" s="468"/>
    </row>
    <row r="13" spans="2:7" x14ac:dyDescent="0.35">
      <c r="B13" s="461" t="s">
        <v>1508</v>
      </c>
      <c r="C13" s="462" t="str">
        <f>+UPPER('[3]1. ACOMETIDAS ELECTRICAS'!C558:Q558)</f>
        <v>SUMINISTRO E INSTALACIÓN DE TERMINALES PREMOLDEADOS TIPO EXTERIOR 15 KV</v>
      </c>
      <c r="D13" s="466" t="s">
        <v>1509</v>
      </c>
      <c r="E13" s="463">
        <v>2</v>
      </c>
      <c r="F13" s="467"/>
      <c r="G13" s="468"/>
    </row>
    <row r="14" spans="2:7" x14ac:dyDescent="0.35">
      <c r="B14" s="461" t="s">
        <v>1510</v>
      </c>
      <c r="C14" s="462" t="str">
        <f>+UPPER('[3]1. ACOMETIDAS ELECTRICAS'!C638:Q638)</f>
        <v>SUMINISTRO E INSTALACIÓN DE TERMINALES PREMOLDEADOS TIPO INTERIOR 15 KV</v>
      </c>
      <c r="D14" s="466" t="s">
        <v>1509</v>
      </c>
      <c r="E14" s="463">
        <v>2</v>
      </c>
      <c r="F14" s="467"/>
      <c r="G14" s="468"/>
    </row>
    <row r="15" spans="2:7" x14ac:dyDescent="0.35">
      <c r="B15" s="461" t="s">
        <v>1511</v>
      </c>
      <c r="C15" s="462" t="str">
        <f>+UPPER('[3]1. ACOMETIDAS ELECTRICAS'!C720:Q720)</f>
        <v>SUMINISTRO DE TUBERIA ELECTRICA PVC 4"</v>
      </c>
      <c r="D15" s="466" t="s">
        <v>577</v>
      </c>
      <c r="E15" s="463">
        <v>25</v>
      </c>
      <c r="F15" s="467"/>
      <c r="G15" s="468"/>
    </row>
    <row r="16" spans="2:7" x14ac:dyDescent="0.35">
      <c r="B16" s="461" t="s">
        <v>1512</v>
      </c>
      <c r="C16" s="462" t="str">
        <f>+UPPER('[3]1. ACOMETIDAS ELECTRICAS'!C800:Q800)</f>
        <v>SUMINISTRO E INSTALACIÓN DE TERMINAL DE OJO PARA CABLE 2 AWG</v>
      </c>
      <c r="D16" s="466" t="s">
        <v>121</v>
      </c>
      <c r="E16" s="463">
        <v>12</v>
      </c>
      <c r="F16" s="467"/>
      <c r="G16" s="468"/>
    </row>
    <row r="17" spans="2:7" ht="23" x14ac:dyDescent="0.35">
      <c r="B17" s="461" t="s">
        <v>1513</v>
      </c>
      <c r="C17" s="462" t="str">
        <f>+UPPER('[3]1. ACOMETIDAS ELECTRICAS'!C879:Q879)</f>
        <v>SUMINISTRO E INSTALACIÓN DE AFLORAMIENTO METÁLICO GALVANIZADO 4", INCLUYE TERMINAL ENCOGIBLE EN FRIO PARA MEDIA TENSIÓN.</v>
      </c>
      <c r="D17" s="461" t="s">
        <v>121</v>
      </c>
      <c r="E17" s="463">
        <v>1</v>
      </c>
      <c r="F17" s="464"/>
      <c r="G17" s="468"/>
    </row>
    <row r="18" spans="2:7" x14ac:dyDescent="0.35">
      <c r="B18" s="453">
        <v>2</v>
      </c>
      <c r="C18" s="454" t="s">
        <v>1514</v>
      </c>
      <c r="D18" s="455"/>
      <c r="E18" s="456"/>
      <c r="F18" s="457"/>
      <c r="G18" s="458"/>
    </row>
    <row r="19" spans="2:7" x14ac:dyDescent="0.35">
      <c r="B19" s="459">
        <v>2.1</v>
      </c>
      <c r="C19" s="454" t="s">
        <v>1514</v>
      </c>
      <c r="D19" s="460"/>
      <c r="E19" s="456"/>
      <c r="F19" s="457"/>
      <c r="G19" s="458"/>
    </row>
    <row r="20" spans="2:7" ht="23" x14ac:dyDescent="0.35">
      <c r="B20" s="461" t="s">
        <v>1515</v>
      </c>
      <c r="C20" s="462" t="str">
        <f>+UPPER('[3]2. GRUPOS ELECTROGENOS'!C15:Q15)</f>
        <v>SUMINISTRO, TRASLADO E INSTALACIÓN DE GRUPO ELECTROGENO 100 KW - 220 V, INCLUYE CABINA INSONORIZADA TIPO RESIDENCIAL</v>
      </c>
      <c r="D20" s="461" t="s">
        <v>121</v>
      </c>
      <c r="E20" s="469">
        <v>2</v>
      </c>
      <c r="F20" s="464"/>
      <c r="G20" s="468"/>
    </row>
    <row r="21" spans="2:7" ht="23" x14ac:dyDescent="0.35">
      <c r="B21" s="461" t="s">
        <v>1516</v>
      </c>
      <c r="C21" s="462" t="str">
        <f>+UPPER('[3]2. GRUPOS ELECTROGENOS'!C90:Q90)</f>
        <v>SUMINISTRO, TRASLADO E INSTALACIÓN DE GRUPO ELECTROGENO 80 KW - 220 V, INCLUYE CABINA INSONORIZADA TIPO RESIDENCIAL</v>
      </c>
      <c r="D21" s="461" t="s">
        <v>121</v>
      </c>
      <c r="E21" s="469">
        <v>2</v>
      </c>
      <c r="F21" s="464"/>
      <c r="G21" s="468"/>
    </row>
    <row r="22" spans="2:7" x14ac:dyDescent="0.35">
      <c r="B22" s="461" t="s">
        <v>1517</v>
      </c>
      <c r="C22" s="462" t="str">
        <f>+UPPER('[3]2. GRUPOS ELECTROGENOS'!C165:Q165)</f>
        <v>SUMINISTRO E INSTALACIÓN DE SISTEMA DE ESCAPE PARA GRUPO ELECTROGENO</v>
      </c>
      <c r="D22" s="461" t="s">
        <v>121</v>
      </c>
      <c r="E22" s="469">
        <v>4</v>
      </c>
      <c r="F22" s="464"/>
      <c r="G22" s="468"/>
    </row>
    <row r="23" spans="2:7" x14ac:dyDescent="0.35">
      <c r="B23" s="453">
        <v>3</v>
      </c>
      <c r="C23" s="454" t="s">
        <v>1518</v>
      </c>
      <c r="D23" s="455"/>
      <c r="E23" s="456"/>
      <c r="F23" s="457"/>
      <c r="G23" s="458"/>
    </row>
    <row r="24" spans="2:7" x14ac:dyDescent="0.35">
      <c r="B24" s="459">
        <v>3.1</v>
      </c>
      <c r="C24" s="454" t="s">
        <v>1506</v>
      </c>
      <c r="D24" s="460"/>
      <c r="E24" s="456"/>
      <c r="F24" s="457"/>
      <c r="G24" s="458"/>
    </row>
    <row r="25" spans="2:7" x14ac:dyDescent="0.35">
      <c r="B25" s="461" t="s">
        <v>1519</v>
      </c>
      <c r="C25" s="462" t="str">
        <f>+UPPER('[3]3. SISTEMA DE DETECCION Y EXTIN'!C15:Q15)</f>
        <v>SUMINISTRO E INSTALACIÓN DE PANEL DE CONTROL</v>
      </c>
      <c r="D25" s="461" t="s">
        <v>121</v>
      </c>
      <c r="E25" s="469">
        <v>1</v>
      </c>
      <c r="F25" s="467"/>
      <c r="G25" s="468"/>
    </row>
    <row r="26" spans="2:7" x14ac:dyDescent="0.35">
      <c r="B26" s="461" t="s">
        <v>1520</v>
      </c>
      <c r="C26" s="462" t="str">
        <f>+UPPER('[3]3. SISTEMA DE DETECCION Y EXTIN'!C85:Q85)</f>
        <v>SUMINISTRO E INSTALACIÓN DE ESTACIÓN MANUAL</v>
      </c>
      <c r="D26" s="461" t="s">
        <v>121</v>
      </c>
      <c r="E26" s="469">
        <v>1</v>
      </c>
      <c r="F26" s="467"/>
      <c r="G26" s="468"/>
    </row>
    <row r="27" spans="2:7" x14ac:dyDescent="0.35">
      <c r="B27" s="461" t="s">
        <v>1521</v>
      </c>
      <c r="C27" s="462" t="str">
        <f>+UPPER('[3]3. SISTEMA DE DETECCION Y EXTIN'!C155:Q155)</f>
        <v>SUMINISTRO E INSTALACIÓN DE LUZ ESTROBOSCÓPICA CON ALARMA SONORA</v>
      </c>
      <c r="D27" s="461" t="s">
        <v>121</v>
      </c>
      <c r="E27" s="469">
        <v>1</v>
      </c>
      <c r="F27" s="467"/>
      <c r="G27" s="468"/>
    </row>
    <row r="28" spans="2:7" x14ac:dyDescent="0.35">
      <c r="B28" s="461" t="s">
        <v>1522</v>
      </c>
      <c r="C28" s="462" t="str">
        <f>+UPPER('[3]3. SISTEMA DE DETECCION Y EXTIN'!C228:Q228)</f>
        <v>SUMINISTRO E INSTALACIÓN DE SENSORES DE HUMO TECNOLOGÍA DUAL</v>
      </c>
      <c r="D28" s="461" t="s">
        <v>121</v>
      </c>
      <c r="E28" s="469">
        <v>3</v>
      </c>
      <c r="F28" s="467"/>
      <c r="G28" s="468"/>
    </row>
    <row r="29" spans="2:7" x14ac:dyDescent="0.35">
      <c r="B29" s="461" t="s">
        <v>1523</v>
      </c>
      <c r="C29" s="462" t="str">
        <f>+UPPER('[3]3. SISTEMA DE DETECCION Y EXTIN'!C299:Q299)</f>
        <v>SUMINISTRO E INSTALACIÓN DE CABLE 2X18 AWG, FPL. INCLUYE TUBO EMT 3/4", CON ACCESORIOS</v>
      </c>
      <c r="D29" s="461" t="s">
        <v>577</v>
      </c>
      <c r="E29" s="469">
        <v>20</v>
      </c>
      <c r="F29" s="464"/>
      <c r="G29" s="468"/>
    </row>
    <row r="30" spans="2:7" x14ac:dyDescent="0.35">
      <c r="B30" s="459">
        <v>3.2</v>
      </c>
      <c r="C30" s="454" t="s">
        <v>1524</v>
      </c>
      <c r="D30" s="460"/>
      <c r="E30" s="456"/>
      <c r="F30" s="457"/>
      <c r="G30" s="458"/>
    </row>
    <row r="31" spans="2:7" x14ac:dyDescent="0.35">
      <c r="B31" s="461" t="s">
        <v>1525</v>
      </c>
      <c r="C31" s="462" t="str">
        <f>+UPPER('[3]3. SISTEMA DE DETECCION Y EXTIN'!C376:Q376)</f>
        <v>SUMINISTRO E INSTALACIÓN DE EXTINTOR CALSE BC, TIPO ROBOT 150 LB</v>
      </c>
      <c r="D31" s="461" t="s">
        <v>121</v>
      </c>
      <c r="E31" s="469">
        <v>3</v>
      </c>
      <c r="F31" s="464"/>
      <c r="G31" s="468"/>
    </row>
    <row r="32" spans="2:7" x14ac:dyDescent="0.35">
      <c r="B32" s="461" t="s">
        <v>1526</v>
      </c>
      <c r="C32" s="462" t="str">
        <f>+UPPER('[3]3. SISTEMA DE DETECCION Y EXTIN'!C442:Q442)</f>
        <v>SUMINISTRO E INSTALACIÓN DE EXTINTOR CALSE BC, 20LB, CON GABINETE TIPO EXTERIOR</v>
      </c>
      <c r="D32" s="461" t="s">
        <v>121</v>
      </c>
      <c r="E32" s="469">
        <v>1</v>
      </c>
      <c r="F32" s="464"/>
      <c r="G32" s="468"/>
    </row>
    <row r="33" spans="2:7" x14ac:dyDescent="0.35">
      <c r="B33" s="453">
        <v>4</v>
      </c>
      <c r="C33" s="454" t="s">
        <v>1527</v>
      </c>
      <c r="D33" s="455"/>
      <c r="E33" s="456"/>
      <c r="F33" s="457"/>
      <c r="G33" s="458"/>
    </row>
    <row r="34" spans="2:7" x14ac:dyDescent="0.35">
      <c r="B34" s="459">
        <v>4.0999999999999996</v>
      </c>
      <c r="C34" s="454" t="s">
        <v>1527</v>
      </c>
      <c r="D34" s="460"/>
      <c r="E34" s="456"/>
      <c r="F34" s="457"/>
      <c r="G34" s="458"/>
    </row>
    <row r="35" spans="2:7" x14ac:dyDescent="0.35">
      <c r="B35" s="461" t="s">
        <v>1528</v>
      </c>
      <c r="C35" s="462" t="str">
        <f>+UPPER('[3]4. SISTEMA DE PUESTA A TIERRA'!C15:Q15)</f>
        <v>SUMINISTRO E INSTALACIÓN CABLE COBRE DESNUDO BLANDO 19 HILOS 2/0 AWG SEGÚN PLANO</v>
      </c>
      <c r="D35" s="461" t="s">
        <v>577</v>
      </c>
      <c r="E35" s="463">
        <v>110</v>
      </c>
      <c r="F35" s="464"/>
      <c r="G35" s="468"/>
    </row>
    <row r="36" spans="2:7" x14ac:dyDescent="0.35">
      <c r="B36" s="461" t="s">
        <v>1529</v>
      </c>
      <c r="C36" s="462" t="str">
        <f>+UPPER('[3]4. SISTEMA DE PUESTA A TIERRA'!C91:Q91)</f>
        <v>SUMINISTRO E INSTALACIÓN VARILLA DE COBRE 5/8" X 2,4 M SEGÚN ESPECIFICACIONES TÉCNICAS</v>
      </c>
      <c r="D36" s="461" t="s">
        <v>121</v>
      </c>
      <c r="E36" s="469">
        <v>24</v>
      </c>
      <c r="F36" s="464"/>
      <c r="G36" s="468"/>
    </row>
    <row r="37" spans="2:7" x14ac:dyDescent="0.35">
      <c r="B37" s="461" t="s">
        <v>1530</v>
      </c>
      <c r="C37" s="462" t="str">
        <f>+UPPER('[3]4. SISTEMA DE PUESTA A TIERRA'!C164:Q164)</f>
        <v xml:space="preserve">INSTALACIÓN SOLDADURA EXOTÉRMICA CONEXIÓN EN DERIVACIÓN </v>
      </c>
      <c r="D37" s="461" t="s">
        <v>121</v>
      </c>
      <c r="E37" s="469">
        <v>18</v>
      </c>
      <c r="F37" s="464"/>
      <c r="G37" s="468"/>
    </row>
    <row r="38" spans="2:7" x14ac:dyDescent="0.35">
      <c r="B38" s="461" t="s">
        <v>1531</v>
      </c>
      <c r="C38" s="462" t="str">
        <f>+UPPER('[3]4. SISTEMA DE PUESTA A TIERRA'!C239:Q239)</f>
        <v>INSTALACIÓN SOLDADURA EXOTÉRMICA CONEXIÓN EN CRUZ</v>
      </c>
      <c r="D38" s="461" t="s">
        <v>121</v>
      </c>
      <c r="E38" s="469">
        <v>6</v>
      </c>
      <c r="F38" s="464"/>
      <c r="G38" s="468"/>
    </row>
    <row r="39" spans="2:7" x14ac:dyDescent="0.35">
      <c r="B39" s="461" t="s">
        <v>1532</v>
      </c>
      <c r="C39" s="462" t="str">
        <f>+UPPER('[3]4. SISTEMA DE PUESTA A TIERRA'!C309:Q309)</f>
        <v>INSTALACIÓN SOLDADURA EXOTÉRMICA CONEXIÓN EN DERIVACIÓN COLILLA A EQUIPO</v>
      </c>
      <c r="D39" s="461" t="s">
        <v>121</v>
      </c>
      <c r="E39" s="469">
        <v>10</v>
      </c>
      <c r="F39" s="464"/>
      <c r="G39" s="468"/>
    </row>
    <row r="40" spans="2:7" x14ac:dyDescent="0.35">
      <c r="B40" s="461" t="s">
        <v>1533</v>
      </c>
      <c r="C40" s="462" t="str">
        <f>+UPPER('[3]4. SISTEMA DE PUESTA A TIERRA'!C384:Q384)</f>
        <v>CONSTRUCCIÓN CÁMARA DE INSPECCIÓN 0,3X0,3X0,5 M</v>
      </c>
      <c r="D40" s="461" t="s">
        <v>121</v>
      </c>
      <c r="E40" s="469">
        <v>3</v>
      </c>
      <c r="F40" s="464"/>
      <c r="G40" s="468"/>
    </row>
    <row r="41" spans="2:7" x14ac:dyDescent="0.35">
      <c r="B41" s="453">
        <v>5</v>
      </c>
      <c r="C41" s="454" t="s">
        <v>1534</v>
      </c>
      <c r="D41" s="455"/>
      <c r="E41" s="456"/>
      <c r="F41" s="457"/>
      <c r="G41" s="458"/>
    </row>
    <row r="42" spans="2:7" x14ac:dyDescent="0.35">
      <c r="B42" s="459">
        <v>5.0999999999999996</v>
      </c>
      <c r="C42" s="454" t="s">
        <v>1535</v>
      </c>
      <c r="D42" s="460"/>
      <c r="E42" s="456"/>
      <c r="F42" s="457"/>
      <c r="G42" s="458"/>
    </row>
    <row r="43" spans="2:7" ht="23" x14ac:dyDescent="0.35">
      <c r="B43" s="470" t="s">
        <v>1536</v>
      </c>
      <c r="C43" s="471" t="str">
        <f>+UPPER('[3]5. ILUMINACION Y TOMAS DE FUERZ'!C15:Q15)</f>
        <v>SUMINISTRO E INSTALACIÓN DE AFLORAMIENTO METÁLICO GALVANIZADO 1", INCLUYE TERMINAL CAPACETE 1".</v>
      </c>
      <c r="D43" s="470" t="str">
        <f>+UPPER('[3]5. ILUMINACION Y TOMAS DE FUERZ'!R15)</f>
        <v>ML</v>
      </c>
      <c r="E43" s="472">
        <v>1</v>
      </c>
      <c r="F43" s="473"/>
      <c r="G43" s="468"/>
    </row>
    <row r="44" spans="2:7" x14ac:dyDescent="0.35">
      <c r="B44" s="470" t="s">
        <v>1537</v>
      </c>
      <c r="C44" s="462" t="str">
        <f>+UPPER('[3]5. ILUMINACION Y TOMAS DE FUERZ'!C95:Q95)</f>
        <v>SUMINISTRO E INSTALACIÓN DE ACOMETIDA Y ALIMENTADOR (4X6 AWG,  CU, THHN), TUBERÍA PVC 1"</v>
      </c>
      <c r="D44" s="461" t="str">
        <f>+UPPER('[3]5. ILUMINACION Y TOMAS DE FUERZ'!R95)</f>
        <v>ML</v>
      </c>
      <c r="E44" s="469">
        <v>5</v>
      </c>
      <c r="F44" s="464"/>
      <c r="G44" s="468"/>
    </row>
    <row r="45" spans="2:7" ht="23" x14ac:dyDescent="0.35">
      <c r="B45" s="470" t="s">
        <v>1538</v>
      </c>
      <c r="C45" s="462" t="str">
        <f>+UPPER('[3]5. ILUMINACION Y TOMAS DE FUERZ'!C177:Q177)</f>
        <v>SUMINISTRO E INSTALACIÓN DE ALIMENTADOR TABLERO DE CONTROL (4X12 AWG,  CU, THHN), TUBERÍA PVC 3/4", INCLUYE ACCESORIOS</v>
      </c>
      <c r="D45" s="461" t="str">
        <f>+UPPER('[3]5. ILUMINACION Y TOMAS DE FUERZ'!R177)</f>
        <v>ML</v>
      </c>
      <c r="E45" s="469">
        <v>5</v>
      </c>
      <c r="F45" s="464"/>
      <c r="G45" s="468"/>
    </row>
    <row r="46" spans="2:7" ht="23" x14ac:dyDescent="0.35">
      <c r="B46" s="470" t="s">
        <v>1539</v>
      </c>
      <c r="C46" s="462" t="str">
        <f>+UPPER('[3]5. ILUMINACION Y TOMAS DE FUERZ'!C259:Q259)</f>
        <v>SUMINISTRO E INSTALACIÓN DE MEDIDOR ELECTRONICO TRIFASICO, ACTIVA REACTIVA 100 A, INCLUYE CAJA Y ACCESORIOS</v>
      </c>
      <c r="D46" s="461" t="s">
        <v>121</v>
      </c>
      <c r="E46" s="469">
        <v>1</v>
      </c>
      <c r="F46" s="464"/>
      <c r="G46" s="468"/>
    </row>
    <row r="47" spans="2:7" ht="34.5" x14ac:dyDescent="0.35">
      <c r="B47" s="470" t="s">
        <v>1540</v>
      </c>
      <c r="C47" s="462" t="str">
        <f>+UPPER('[3]5. ILUMINACION Y TOMAS DE FUERZ'!C341:Q341)</f>
        <v>SUMINISTRO E INSTALACIÓN DE TABLERO DE DISTRIBUCIÓN PARA SOBREPONER TRIFÁSICO CON PUERTA Y CHAPA PLÁSTICA, CERRADURA Y ESPACIO PARA TOTALIZADOR, TRIFÁSICO, 24 CIRCUITOS, INCLUYE TOTALIZADOR 50 A. INCLUYE CONDUCTOR 8 AWG,CU, COLOR VERDE HASTA SPT.</v>
      </c>
      <c r="D47" s="461" t="s">
        <v>121</v>
      </c>
      <c r="E47" s="469">
        <v>1</v>
      </c>
      <c r="F47" s="464"/>
      <c r="G47" s="468"/>
    </row>
    <row r="48" spans="2:7" x14ac:dyDescent="0.35">
      <c r="B48" s="461" t="s">
        <v>1541</v>
      </c>
      <c r="C48" s="462" t="str">
        <f>+UPPER('[3]5. ILUMINACION Y TOMAS DE FUERZ'!C420:Q420)</f>
        <v>SUMINISTRO E INSTALACIÓN DE BREAKER 1 X 20 A</v>
      </c>
      <c r="D48" s="461" t="s">
        <v>121</v>
      </c>
      <c r="E48" s="463">
        <v>5</v>
      </c>
      <c r="F48" s="464"/>
      <c r="G48" s="474"/>
    </row>
    <row r="49" spans="2:7" x14ac:dyDescent="0.35">
      <c r="B49" s="470" t="s">
        <v>1542</v>
      </c>
      <c r="C49" s="462" t="str">
        <f>+UPPER('[3]5. ILUMINACION Y TOMAS DE FUERZ'!C501:Q501)</f>
        <v>SUMINISTRO E INSTALACIÓN DE BREAKER 2 X 20 A</v>
      </c>
      <c r="D49" s="461" t="s">
        <v>121</v>
      </c>
      <c r="E49" s="469">
        <v>5</v>
      </c>
      <c r="F49" s="464"/>
      <c r="G49" s="468"/>
    </row>
    <row r="50" spans="2:7" x14ac:dyDescent="0.35">
      <c r="B50" s="470" t="s">
        <v>1543</v>
      </c>
      <c r="C50" s="462" t="str">
        <f>+UPPER('[3]5. ILUMINACION Y TOMAS DE FUERZ'!C574:Q574)</f>
        <v>SUMINISTRO E INSTALACIÓN DE BREAKER 2 X 30 A</v>
      </c>
      <c r="D50" s="461" t="s">
        <v>121</v>
      </c>
      <c r="E50" s="469">
        <v>1</v>
      </c>
      <c r="F50" s="464"/>
      <c r="G50" s="468"/>
    </row>
    <row r="51" spans="2:7" x14ac:dyDescent="0.35">
      <c r="B51" s="470" t="s">
        <v>1544</v>
      </c>
      <c r="C51" s="462" t="str">
        <f>+UPPER('[3]5. ILUMINACION Y TOMAS DE FUERZ'!C659:Q659)</f>
        <v>SUMINISTRO E INSTALACIÓN DE BREAKER 2 X 50 A</v>
      </c>
      <c r="D51" s="461" t="s">
        <v>121</v>
      </c>
      <c r="E51" s="469">
        <v>1</v>
      </c>
      <c r="F51" s="464"/>
      <c r="G51" s="468"/>
    </row>
    <row r="52" spans="2:7" ht="23" x14ac:dyDescent="0.35">
      <c r="B52" s="470" t="s">
        <v>1545</v>
      </c>
      <c r="C52" s="462" t="str">
        <f>+UPPER('[3]5. ILUMINACION Y TOMAS DE FUERZ'!C729:Q729)</f>
        <v>SUMINISTRO E INSTALACIÓN PUNTO ELÉCTRICO LUMINARIA LED HERMÉTICA 2×18W, 120 V, TUBERÍA EMT 1/2"</v>
      </c>
      <c r="D52" s="461" t="s">
        <v>121</v>
      </c>
      <c r="E52" s="469">
        <v>20</v>
      </c>
      <c r="F52" s="464"/>
      <c r="G52" s="468"/>
    </row>
    <row r="53" spans="2:7" x14ac:dyDescent="0.35">
      <c r="B53" s="470" t="s">
        <v>1546</v>
      </c>
      <c r="C53" s="462" t="str">
        <f>+UPPER('[3]5. ILUMINACION Y TOMAS DE FUERZ'!C809:Q809)</f>
        <v>SUMINISTRO E INSTALACIÓN PUNTO ELÉCTRICO LUMINARIA DE EMERGENCIA, TUBERÍA EMT 1/2"</v>
      </c>
      <c r="D53" s="461" t="s">
        <v>121</v>
      </c>
      <c r="E53" s="469">
        <v>2</v>
      </c>
      <c r="F53" s="464"/>
      <c r="G53" s="468"/>
    </row>
    <row r="54" spans="2:7" x14ac:dyDescent="0.35">
      <c r="B54" s="470" t="s">
        <v>1547</v>
      </c>
      <c r="C54" s="462" t="str">
        <f>+UPPER('[3]5. ILUMINACION Y TOMAS DE FUERZ'!C893:Q893)</f>
        <v>SUMINISTRO E INSTALACIÓN PUNTO ELÉCTRICO REFLECTOR 70W 220V, TUBERÍA EMT 1/2"</v>
      </c>
      <c r="D54" s="461" t="s">
        <v>121</v>
      </c>
      <c r="E54" s="469">
        <v>11</v>
      </c>
      <c r="F54" s="464"/>
      <c r="G54" s="468"/>
    </row>
    <row r="55" spans="2:7" x14ac:dyDescent="0.35">
      <c r="B55" s="470" t="s">
        <v>1548</v>
      </c>
      <c r="C55" s="462" t="str">
        <f>+UPPER('[3]5. ILUMINACION Y TOMAS DE FUERZ'!C974:Q974)</f>
        <v>SUMINISTRO E INSTALACIÓN PUNTO ELÉCTRICO INTERRUPTOR SENCILLO, TUBERÍA EMT 1/2"</v>
      </c>
      <c r="D55" s="461" t="s">
        <v>121</v>
      </c>
      <c r="E55" s="469">
        <v>3</v>
      </c>
      <c r="F55" s="464"/>
      <c r="G55" s="468"/>
    </row>
    <row r="56" spans="2:7" x14ac:dyDescent="0.35">
      <c r="B56" s="470" t="s">
        <v>1549</v>
      </c>
      <c r="C56" s="462" t="str">
        <f>+UPPER('[3]5. ILUMINACION Y TOMAS DE FUERZ'!C1058:Q1058)</f>
        <v>SUMINISTRO E INSTALACIÓN PUNTO ELÉCTRICO TOMACORRIENTE DOBLE</v>
      </c>
      <c r="D56" s="461" t="s">
        <v>121</v>
      </c>
      <c r="E56" s="469">
        <v>10</v>
      </c>
      <c r="F56" s="464"/>
      <c r="G56" s="468"/>
    </row>
    <row r="57" spans="2:7" x14ac:dyDescent="0.35">
      <c r="B57" s="453">
        <v>6</v>
      </c>
      <c r="C57" s="454" t="s">
        <v>1550</v>
      </c>
      <c r="D57" s="455"/>
      <c r="E57" s="456"/>
      <c r="F57" s="457"/>
      <c r="G57" s="458"/>
    </row>
    <row r="58" spans="2:7" x14ac:dyDescent="0.35">
      <c r="B58" s="459">
        <v>6.1</v>
      </c>
      <c r="C58" s="454" t="s">
        <v>1551</v>
      </c>
      <c r="D58" s="455"/>
      <c r="E58" s="456"/>
      <c r="F58" s="457"/>
      <c r="G58" s="458"/>
    </row>
    <row r="59" spans="2:7" x14ac:dyDescent="0.35">
      <c r="B59" s="461" t="s">
        <v>1552</v>
      </c>
      <c r="C59" s="462" t="str">
        <f>+UPPER('[3]6. REDES DE DISTRIBUCION'!C15:Q15)</f>
        <v>DESMONTE DE TENDIDO CABLE DE RED PRIMARIA Y SECUNDARIA EXISTENTE</v>
      </c>
      <c r="D59" s="461" t="str">
        <f>+UPPER('[3]6. REDES DE DISTRIBUCION'!$R$15)</f>
        <v>ML</v>
      </c>
      <c r="E59" s="469">
        <v>4000</v>
      </c>
      <c r="F59" s="464"/>
      <c r="G59" s="468"/>
    </row>
    <row r="60" spans="2:7" x14ac:dyDescent="0.35">
      <c r="B60" s="461" t="s">
        <v>1553</v>
      </c>
      <c r="C60" s="462" t="str">
        <f>+UPPER('[3]6. REDES DE DISTRIBUCION'!$C$81:$Q$81)</f>
        <v>DESMONTE DE TRANSFORMADOR</v>
      </c>
      <c r="D60" s="461" t="str">
        <f>+UPPER('[3]6. REDES DE DISTRIBUCION'!$R$81)</f>
        <v>UN</v>
      </c>
      <c r="E60" s="469">
        <v>6</v>
      </c>
      <c r="F60" s="464"/>
      <c r="G60" s="468"/>
    </row>
    <row r="61" spans="2:7" x14ac:dyDescent="0.35">
      <c r="B61" s="461" t="s">
        <v>1554</v>
      </c>
      <c r="C61" s="462" t="str">
        <f>+UPPER('[3]6. REDES DE DISTRIBUCION'!$C$147:$Q$147)</f>
        <v>DESMONTE DE ESTRUCTURA RED PRIMARIA</v>
      </c>
      <c r="D61" s="461" t="str">
        <f>+UPPER('[3]6. REDES DE DISTRIBUCION'!$R$147)</f>
        <v>UN</v>
      </c>
      <c r="E61" s="469">
        <v>20</v>
      </c>
      <c r="F61" s="464"/>
      <c r="G61" s="468"/>
    </row>
    <row r="62" spans="2:7" x14ac:dyDescent="0.35">
      <c r="B62" s="461" t="s">
        <v>1555</v>
      </c>
      <c r="C62" s="462" t="str">
        <f>+UPPER('[3]6. REDES DE DISTRIBUCION'!$C$214:$Q$214)</f>
        <v>DESMONTE DE ESTRUCTURA RED SECUNDARIA</v>
      </c>
      <c r="D62" s="461" t="str">
        <f>+UPPER('[3]6. REDES DE DISTRIBUCION'!$R$214)</f>
        <v>UN</v>
      </c>
      <c r="E62" s="469">
        <v>110</v>
      </c>
      <c r="F62" s="464"/>
      <c r="G62" s="468"/>
    </row>
    <row r="63" spans="2:7" x14ac:dyDescent="0.35">
      <c r="B63" s="461" t="s">
        <v>1556</v>
      </c>
      <c r="C63" s="462" t="str">
        <f>+UPPER('[3]6. REDES DE DISTRIBUCION'!$C$281:$Q$281)</f>
        <v>DESMONTE DE APOYOS/POSTES</v>
      </c>
      <c r="D63" s="461" t="str">
        <f>+UPPER('[3]6. REDES DE DISTRIBUCION'!$R$281)</f>
        <v>UN</v>
      </c>
      <c r="E63" s="469">
        <v>7</v>
      </c>
      <c r="F63" s="464"/>
      <c r="G63" s="468"/>
    </row>
    <row r="64" spans="2:7" x14ac:dyDescent="0.35">
      <c r="B64" s="461" t="s">
        <v>1557</v>
      </c>
      <c r="C64" s="462" t="str">
        <f>+UPPER('[3]6. REDES DE DISTRIBUCION'!$C$348:$Q$348)</f>
        <v xml:space="preserve">DESMONTE DE TEMPLETES </v>
      </c>
      <c r="D64" s="461" t="str">
        <f>+UPPER('[3]6. REDES DE DISTRIBUCION'!$R$348)</f>
        <v>UN</v>
      </c>
      <c r="E64" s="469">
        <v>29</v>
      </c>
      <c r="F64" s="464"/>
      <c r="G64" s="468"/>
    </row>
    <row r="65" spans="2:7" x14ac:dyDescent="0.35">
      <c r="B65" s="459">
        <v>6.2</v>
      </c>
      <c r="C65" s="454" t="s">
        <v>1558</v>
      </c>
      <c r="D65" s="455"/>
      <c r="E65" s="456"/>
      <c r="F65" s="457"/>
      <c r="G65" s="458"/>
    </row>
    <row r="66" spans="2:7" ht="23" x14ac:dyDescent="0.35">
      <c r="B66" s="461" t="s">
        <v>1559</v>
      </c>
      <c r="C66" s="462" t="str">
        <f>+UPPER('[3]6. REDES DE DISTRIBUCION'!$C$415:$Q$415)</f>
        <v>SUMINISTRO E INSTALACIÓN ESTRUCTURA PRIMARIA TIPO SUSPENSIÓN DE RED TRIFÁSICA MT COMPACTA CON CABLE ECOLÓGICO</v>
      </c>
      <c r="D66" s="461" t="str">
        <f>+UPPER('[3]6. REDES DE DISTRIBUCION'!$R$415)</f>
        <v>UN</v>
      </c>
      <c r="E66" s="469">
        <v>34</v>
      </c>
      <c r="F66" s="464"/>
      <c r="G66" s="468"/>
    </row>
    <row r="67" spans="2:7" ht="23" x14ac:dyDescent="0.35">
      <c r="B67" s="461" t="s">
        <v>1560</v>
      </c>
      <c r="C67" s="475" t="str">
        <f>+UPPER('[3]6. REDES DE DISTRIBUCION'!$C$487:$Q$487)</f>
        <v>SUMINISTRO E INSTALACIÓN ESTRUCTURA PRIMARIA TIPO RETENCIÓN DE RED TRIFÁSICA MT COMPACTA CON CABLE ECOLÓGICO</v>
      </c>
      <c r="D67" s="461" t="str">
        <f>+UPPER('[3]6. REDES DE DISTRIBUCION'!R487)</f>
        <v>UN</v>
      </c>
      <c r="E67" s="469">
        <v>4</v>
      </c>
      <c r="F67" s="464"/>
      <c r="G67" s="468"/>
    </row>
    <row r="68" spans="2:7" ht="23" x14ac:dyDescent="0.35">
      <c r="B68" s="461" t="s">
        <v>1561</v>
      </c>
      <c r="C68" s="462" t="str">
        <f>+UPPER('[3]6. REDES DE DISTRIBUCION'!$C$565:$Q$565)</f>
        <v>SUMINISTRO E INSTALACIÓN ESTRUCTURA PRIMARIA TERMINAL DE RED TRIFÁSICA MT COMPACTA CON CABLE ECOLÓGICO</v>
      </c>
      <c r="D68" s="461" t="str">
        <f>+UPPER('[3]6. REDES DE DISTRIBUCION'!$R$565)</f>
        <v>UN</v>
      </c>
      <c r="E68" s="469">
        <v>17</v>
      </c>
      <c r="F68" s="464"/>
      <c r="G68" s="468"/>
    </row>
    <row r="69" spans="2:7" x14ac:dyDescent="0.35">
      <c r="B69" s="461" t="s">
        <v>1562</v>
      </c>
      <c r="C69" s="462" t="str">
        <f>+UPPER('[3]6. REDES DE DISTRIBUCION'!$C$643:$Q$643)</f>
        <v>SUMINISTRO E INSTALACIÓN  DE RED ÁEREA CABLE 2 AWG XLPE-TK ECOLOGICO</v>
      </c>
      <c r="D69" s="461" t="str">
        <f>+UPPER('[3]6. REDES DE DISTRIBUCION'!$R$643)</f>
        <v>ML</v>
      </c>
      <c r="E69" s="469">
        <v>2352</v>
      </c>
      <c r="F69" s="464"/>
      <c r="G69" s="468"/>
    </row>
    <row r="70" spans="2:7" x14ac:dyDescent="0.35">
      <c r="B70" s="459">
        <v>6.3</v>
      </c>
      <c r="C70" s="454" t="s">
        <v>1563</v>
      </c>
      <c r="D70" s="455"/>
      <c r="E70" s="456"/>
      <c r="F70" s="457"/>
      <c r="G70" s="458"/>
    </row>
    <row r="71" spans="2:7" ht="23" x14ac:dyDescent="0.35">
      <c r="B71" s="476" t="s">
        <v>1564</v>
      </c>
      <c r="C71" s="477" t="str">
        <f>+UPPER('[3]6. REDES DE DISTRIBUCION'!C$714:$Q$714)</f>
        <v>SUMINISTRO E INSTALACIÓN ESTRUCTURA SECUNDARIA TIPO TERMINAL DE RED TRIFÁSICA BT COMPACTA CON CABLE CUADRUPLEX TRENZADO</v>
      </c>
      <c r="D71" s="478" t="str">
        <f>+UPPER('[3]6. REDES DE DISTRIBUCION'!$R$714)</f>
        <v>UN</v>
      </c>
      <c r="E71" s="479">
        <v>26</v>
      </c>
      <c r="F71" s="480"/>
      <c r="G71" s="468"/>
    </row>
    <row r="72" spans="2:7" ht="23" x14ac:dyDescent="0.35">
      <c r="B72" s="476" t="s">
        <v>1565</v>
      </c>
      <c r="C72" s="477" t="str">
        <f>+UPPER('[3]6. REDES DE DISTRIBUCION'!C785:Q785)</f>
        <v>SUMINISTRO E INSTALACIÓN ESTRUCTURA SECUNDARIA TIPO RETENCIÓN DE RED TRIFÁSICA BT COMPACTA CON CABLE CUADRUPLEX TRENZADO</v>
      </c>
      <c r="D72" s="478" t="str">
        <f>+UPPER('[3]6. REDES DE DISTRIBUCION'!$R$785)</f>
        <v>UN</v>
      </c>
      <c r="E72" s="479">
        <v>31</v>
      </c>
      <c r="F72" s="480"/>
      <c r="G72" s="468"/>
    </row>
    <row r="73" spans="2:7" ht="23" x14ac:dyDescent="0.35">
      <c r="B73" s="476" t="s">
        <v>1566</v>
      </c>
      <c r="C73" s="462" t="str">
        <f>+UPPER('[3]6. REDES DE DISTRIBUCION'!$C$857:$Q$857)</f>
        <v>SUMINISTRO E INSTALACIÓN ESTRUCTURA SECUNDARIA TIPO SUSPENSIÓN DE RED TRIFÁSICA BT COMPACTA CON CABLE CUADRUPLEX TRENZADO</v>
      </c>
      <c r="D73" s="478" t="str">
        <f>+UPPER('[3]6. REDES DE DISTRIBUCION'!$R$857)</f>
        <v>UN</v>
      </c>
      <c r="E73" s="479">
        <v>87</v>
      </c>
      <c r="F73" s="480"/>
      <c r="G73" s="468"/>
    </row>
    <row r="74" spans="2:7" x14ac:dyDescent="0.35">
      <c r="B74" s="476" t="s">
        <v>1567</v>
      </c>
      <c r="C74" s="477" t="str">
        <f>+UPPER('[3]6. REDES DE DISTRIBUCION'!$C$927:$Q$927)</f>
        <v>SUMINISTRO E INSTALACIÓN  DE RED ÁEREA CABLE CUADRUPLEX AL 3X4/0 + 4/0 AWG</v>
      </c>
      <c r="D74" s="478" t="str">
        <f>+UPPER('[3]6. REDES DE DISTRIBUCION'!$R$927)</f>
        <v>ML</v>
      </c>
      <c r="E74" s="479">
        <v>260</v>
      </c>
      <c r="F74" s="480"/>
      <c r="G74" s="468"/>
    </row>
    <row r="75" spans="2:7" x14ac:dyDescent="0.35">
      <c r="B75" s="476" t="s">
        <v>1568</v>
      </c>
      <c r="C75" s="477" t="str">
        <f>+UPPER('[3]6. REDES DE DISTRIBUCION'!$C$997:$Q$997)</f>
        <v>SUMINISTRO E INSTALACIÓN  DE RED ÁEREA CABLE CUADRUPLEX AL 3X2/0 + 2/0 AWG</v>
      </c>
      <c r="D75" s="478" t="str">
        <f>+UPPER('[3]6. REDES DE DISTRIBUCION'!$R$997)</f>
        <v>ML</v>
      </c>
      <c r="E75" s="479">
        <v>968</v>
      </c>
      <c r="F75" s="480"/>
      <c r="G75" s="468"/>
    </row>
    <row r="76" spans="2:7" x14ac:dyDescent="0.35">
      <c r="B76" s="476" t="s">
        <v>1569</v>
      </c>
      <c r="C76" s="477" t="str">
        <f>+UPPER('[3]6. REDES DE DISTRIBUCION'!$C$1067:$Q$1067)</f>
        <v>SUMINISTRO E INSTALACIÓN  DE RED ÁEREA CABLE CUADRUPLEX AL 3X2 + 2 AWG</v>
      </c>
      <c r="D76" s="478" t="str">
        <f>+UPPER('[3]6. REDES DE DISTRIBUCION'!$R$1067)</f>
        <v>ML</v>
      </c>
      <c r="E76" s="479">
        <v>2846</v>
      </c>
      <c r="F76" s="480"/>
      <c r="G76" s="468"/>
    </row>
    <row r="77" spans="2:7" x14ac:dyDescent="0.35">
      <c r="B77" s="476" t="s">
        <v>1570</v>
      </c>
      <c r="C77" s="477" t="str">
        <f>+UPPER('[3]6. REDES DE DISTRIBUCION'!$C$1139:$Q$1139)</f>
        <v>SUMINISTRO E INSTALACIÓN  DE RED ÁEREA CABLE ACSR # 2</v>
      </c>
      <c r="D77" s="478" t="str">
        <f>+UPPER('[3]6. REDES DE DISTRIBUCION'!$R$1139)</f>
        <v>ML</v>
      </c>
      <c r="E77" s="479">
        <v>1000</v>
      </c>
      <c r="F77" s="480"/>
      <c r="G77" s="468"/>
    </row>
    <row r="78" spans="2:7" x14ac:dyDescent="0.35">
      <c r="B78" s="459">
        <v>6.4</v>
      </c>
      <c r="C78" s="454" t="s">
        <v>1571</v>
      </c>
      <c r="D78" s="455"/>
      <c r="E78" s="456"/>
      <c r="F78" s="457"/>
      <c r="G78" s="458"/>
    </row>
    <row r="79" spans="2:7" x14ac:dyDescent="0.35">
      <c r="B79" s="476" t="s">
        <v>1572</v>
      </c>
      <c r="C79" s="477" t="str">
        <f>+UPPER('[3]6. REDES DE DISTRIBUCION'!$C$1208:$Q$1208)</f>
        <v>SUMINISTRO E INSTALACIÓN DE TRANSFORMADOR DE 75 KVA</v>
      </c>
      <c r="D79" s="478" t="str">
        <f>+UPPER('[3]6. REDES DE DISTRIBUCION'!R1208)</f>
        <v>UN</v>
      </c>
      <c r="E79" s="481">
        <v>2</v>
      </c>
      <c r="F79" s="480"/>
      <c r="G79" s="468"/>
    </row>
    <row r="80" spans="2:7" x14ac:dyDescent="0.35">
      <c r="B80" s="476" t="s">
        <v>1573</v>
      </c>
      <c r="C80" s="477" t="str">
        <f>+UPPER('[3]6. REDES DE DISTRIBUCION'!$C$1293:$Q$1293)</f>
        <v>SUMINISTRO E INSTALACIÓN DE TRANSFORMADOR DE 30 KVA</v>
      </c>
      <c r="D80" s="478" t="str">
        <f>+UPPER('[3]6. REDES DE DISTRIBUCION'!$R$1293)</f>
        <v>UN</v>
      </c>
      <c r="E80" s="481">
        <v>2</v>
      </c>
      <c r="F80" s="480"/>
      <c r="G80" s="468"/>
    </row>
    <row r="81" spans="2:7" x14ac:dyDescent="0.35">
      <c r="B81" s="476" t="s">
        <v>1574</v>
      </c>
      <c r="C81" s="477" t="str">
        <f>+UPPER('[3]6. REDES DE DISTRIBUCION'!$C$1377:$Q$1377)</f>
        <v>SUMINISTRO E INSTALACIÓN DE TRANSFORMADOR DE 15 KVA</v>
      </c>
      <c r="D81" s="478" t="str">
        <f>+UPPER('[3]6. REDES DE DISTRIBUCION'!$R$1377)</f>
        <v>UN</v>
      </c>
      <c r="E81" s="481">
        <v>6</v>
      </c>
      <c r="F81" s="480"/>
      <c r="G81" s="468"/>
    </row>
    <row r="82" spans="2:7" ht="23" x14ac:dyDescent="0.35">
      <c r="B82" s="476" t="s">
        <v>1575</v>
      </c>
      <c r="C82" s="477" t="str">
        <f>+UPPER('[3]6. REDES DE DISTRIBUCION'!$C$1461:$Q$1461)</f>
        <v>SUMINISTRO E INSTALACIÓN DE CAJA DE DISTRIBUCIÓN POLIMÉRICA AMP CON RESORTE 10 USUARIOS TRIFÁSICA</v>
      </c>
      <c r="D82" s="478" t="str">
        <f>+UPPER('[3]6. REDES DE DISTRIBUCION'!$R$1461)</f>
        <v>UN</v>
      </c>
      <c r="E82" s="479">
        <v>114</v>
      </c>
      <c r="F82" s="480"/>
      <c r="G82" s="468"/>
    </row>
    <row r="83" spans="2:7" x14ac:dyDescent="0.35">
      <c r="B83" s="476" t="s">
        <v>1576</v>
      </c>
      <c r="C83" s="477" t="str">
        <f>+UPPER('[3]6. REDES DE DISTRIBUCION'!C1532:Q1532)</f>
        <v>SUMINISTRO E INSTALACIÓN DE TRANSFORMADOR TRIFASICO CONVENCIONAL 225KVA</v>
      </c>
      <c r="D83" s="478" t="str">
        <f>+UPPER('[3]6. REDES DE DISTRIBUCION'!$R$1461)</f>
        <v>UN</v>
      </c>
      <c r="E83" s="481">
        <v>1</v>
      </c>
      <c r="F83" s="480"/>
      <c r="G83" s="468"/>
    </row>
    <row r="84" spans="2:7" x14ac:dyDescent="0.35">
      <c r="B84" s="459">
        <v>6.5</v>
      </c>
      <c r="C84" s="454" t="s">
        <v>1577</v>
      </c>
      <c r="D84" s="455"/>
      <c r="E84" s="456"/>
      <c r="F84" s="457"/>
      <c r="G84" s="458"/>
    </row>
    <row r="85" spans="2:7" x14ac:dyDescent="0.35">
      <c r="B85" s="476" t="s">
        <v>1578</v>
      </c>
      <c r="C85" s="477" t="str">
        <f>+UPPER('[3]6. REDES DE DISTRIBUCION'!$C$1618:$Q$1618)</f>
        <v>SUMINISTRO E INSTALACIÓN CIMENTACIÓN POSTE 8M</v>
      </c>
      <c r="D85" s="478" t="str">
        <f>+UPPER('[3]6. REDES DE DISTRIBUCION'!$R$1618)</f>
        <v>UN</v>
      </c>
      <c r="E85" s="479">
        <v>39</v>
      </c>
      <c r="F85" s="480"/>
      <c r="G85" s="468"/>
    </row>
    <row r="86" spans="2:7" x14ac:dyDescent="0.35">
      <c r="B86" s="476" t="s">
        <v>1579</v>
      </c>
      <c r="C86" s="477" t="str">
        <f>+UPPER('[3]6. REDES DE DISTRIBUCION'!$C$1688:$Q$1688)</f>
        <v>SUMINISTRO E INSTALACIÓN CIMENTACIÓN POSTE 12M</v>
      </c>
      <c r="D86" s="478" t="str">
        <f>+UPPER('[3]6. REDES DE DISTRIBUCION'!$R$1688)</f>
        <v>UN</v>
      </c>
      <c r="E86" s="479">
        <v>33</v>
      </c>
      <c r="F86" s="480"/>
      <c r="G86" s="468"/>
    </row>
    <row r="87" spans="2:7" x14ac:dyDescent="0.35">
      <c r="B87" s="459">
        <v>6.6</v>
      </c>
      <c r="C87" s="454" t="s">
        <v>1580</v>
      </c>
      <c r="D87" s="455"/>
      <c r="E87" s="456"/>
      <c r="F87" s="457"/>
      <c r="G87" s="458"/>
    </row>
    <row r="88" spans="2:7" x14ac:dyDescent="0.35">
      <c r="B88" s="461" t="s">
        <v>1581</v>
      </c>
      <c r="C88" s="462" t="str">
        <f>+UPPER('[3]6. REDES DE DISTRIBUCION'!$C$1758:$Q$1758)</f>
        <v>SUMINISTRO E INSTALACIÓN DE POSTE 8M METÁLICO 750 KGF</v>
      </c>
      <c r="D88" s="461" t="str">
        <f>+UPPER('[3]6. REDES DE DISTRIBUCION'!$R$1758)</f>
        <v>UN</v>
      </c>
      <c r="E88" s="469">
        <v>39</v>
      </c>
      <c r="F88" s="464"/>
      <c r="G88" s="468"/>
    </row>
    <row r="89" spans="2:7" x14ac:dyDescent="0.35">
      <c r="B89" s="461" t="s">
        <v>1582</v>
      </c>
      <c r="C89" s="462" t="str">
        <f>+UPPER('[3]6. REDES DE DISTRIBUCION'!$C$1826:$Q$1826)</f>
        <v>SUMINISTRO E INSTALACIÓN DE POSTE 12M METALICO 750 KGF</v>
      </c>
      <c r="D89" s="461" t="str">
        <f>+UPPER('[3]6. REDES DE DISTRIBUCION'!$R$1826)</f>
        <v>UN</v>
      </c>
      <c r="E89" s="469">
        <v>33</v>
      </c>
      <c r="F89" s="464"/>
      <c r="G89" s="468"/>
    </row>
    <row r="90" spans="2:7" x14ac:dyDescent="0.35">
      <c r="B90" s="461" t="s">
        <v>1583</v>
      </c>
      <c r="C90" s="462" t="str">
        <f>+UPPER('[3]6. REDES DE DISTRIBUCION'!$C$1895:$Q$1895)</f>
        <v>SUMINISTRO E INSTALACIÓN DE TEMPLETE A TIERRA RED SECUNDARIA</v>
      </c>
      <c r="D90" s="461" t="str">
        <f>+UPPER('[3]6. REDES DE DISTRIBUCION'!$R$1895)</f>
        <v>UN</v>
      </c>
      <c r="E90" s="469">
        <v>38</v>
      </c>
      <c r="F90" s="464"/>
      <c r="G90" s="468"/>
    </row>
    <row r="91" spans="2:7" x14ac:dyDescent="0.35">
      <c r="B91" s="461" t="s">
        <v>1584</v>
      </c>
      <c r="C91" s="462" t="str">
        <f>+UPPER('[3]6. REDES DE DISTRIBUCION'!$C$1966:$Q$1966)</f>
        <v>SUMINISTRO E INSTALACIÓN DE TEMPLETE A TIERRA RED PRIMARIA</v>
      </c>
      <c r="D91" s="461" t="str">
        <f>+UPPER('[3]6. REDES DE DISTRIBUCION'!$R$1966)</f>
        <v>UN</v>
      </c>
      <c r="E91" s="469">
        <v>12</v>
      </c>
      <c r="F91" s="464"/>
      <c r="G91" s="468"/>
    </row>
    <row r="92" spans="2:7" x14ac:dyDescent="0.35">
      <c r="B92" s="453">
        <v>7</v>
      </c>
      <c r="C92" s="454" t="s">
        <v>1585</v>
      </c>
      <c r="D92" s="455"/>
      <c r="E92" s="456"/>
      <c r="F92" s="457"/>
      <c r="G92" s="458"/>
    </row>
    <row r="93" spans="2:7" x14ac:dyDescent="0.35">
      <c r="B93" s="459">
        <v>7.1</v>
      </c>
      <c r="C93" s="454" t="s">
        <v>1586</v>
      </c>
      <c r="D93" s="460"/>
      <c r="E93" s="456"/>
      <c r="F93" s="457"/>
      <c r="G93" s="458"/>
    </row>
    <row r="94" spans="2:7" ht="23" x14ac:dyDescent="0.35">
      <c r="B94" s="461" t="s">
        <v>1587</v>
      </c>
      <c r="C94" s="462" t="str">
        <f>+UPPER('[3]7. SISTEMAS DE ALMACENAMIENTO'!C15:Q15)</f>
        <v>SUMINISTRO, TRASLADO E INSTALACIÓN DE TANQUE ALMACENAMIENTO PARA COMBUSTIBLE DIÉSEL RECIBO DEL MUELLE, 37850</v>
      </c>
      <c r="D94" s="461" t="s">
        <v>121</v>
      </c>
      <c r="E94" s="469">
        <v>1</v>
      </c>
      <c r="F94" s="464"/>
      <c r="G94" s="468"/>
    </row>
    <row r="95" spans="2:7" ht="23" x14ac:dyDescent="0.35">
      <c r="B95" s="461" t="s">
        <v>1588</v>
      </c>
      <c r="C95" s="462" t="str">
        <f>+UPPER('[3]7. SISTEMAS DE ALMACENAMIENTO'!C95:Q95)</f>
        <v xml:space="preserve">7.1.2 - SUMINISTRO, TRASLADO E INSTALACIÓN DE TANQUE CILÍNDRICO HORIZONTALES DE ABASTECIMIENTO DIARIOS 1.83 M3	</v>
      </c>
      <c r="D95" s="461" t="str">
        <f>+UPPER('[3]7. SISTEMAS DE ALMACENAMIENTO'!R95)</f>
        <v>UN</v>
      </c>
      <c r="E95" s="469">
        <v>4</v>
      </c>
      <c r="F95" s="464"/>
      <c r="G95" s="468"/>
    </row>
    <row r="96" spans="2:7" x14ac:dyDescent="0.35">
      <c r="B96" s="459">
        <v>7.2</v>
      </c>
      <c r="C96" s="454" t="s">
        <v>1589</v>
      </c>
      <c r="D96" s="460"/>
      <c r="E96" s="456"/>
      <c r="F96" s="457"/>
      <c r="G96" s="458"/>
    </row>
    <row r="97" spans="2:7" x14ac:dyDescent="0.35">
      <c r="B97" s="461" t="s">
        <v>1590</v>
      </c>
      <c r="C97" s="462" t="str">
        <f>+UPPER('[3]7. SISTEMAS DE ALMACENAMIENTO'!C173:Q173)</f>
        <v xml:space="preserve">SUMINISTRO E INSTALACIÓN DE TUBERÍA A - 36 -2"	</v>
      </c>
      <c r="D97" s="461" t="s">
        <v>577</v>
      </c>
      <c r="E97" s="469">
        <v>156</v>
      </c>
      <c r="F97" s="464"/>
      <c r="G97" s="468"/>
    </row>
    <row r="98" spans="2:7" x14ac:dyDescent="0.35">
      <c r="B98" s="461" t="s">
        <v>1591</v>
      </c>
      <c r="C98" s="462" t="str">
        <f>+UPPER('[3]7. SISTEMAS DE ALMACENAMIENTO'!C249:Q249)</f>
        <v>SUMINISTRO E INSTALACIÓN DE BOMBA CENTRIFUGA 10 HP, 3F, 220 V</v>
      </c>
      <c r="D98" s="461" t="s">
        <v>121</v>
      </c>
      <c r="E98" s="469">
        <v>1</v>
      </c>
      <c r="F98" s="464"/>
      <c r="G98" s="468"/>
    </row>
    <row r="99" spans="2:7" x14ac:dyDescent="0.35">
      <c r="B99" s="461" t="s">
        <v>1592</v>
      </c>
      <c r="C99" s="462" t="str">
        <f>+UPPER('[3]7. SISTEMAS DE ALMACENAMIENTO'!C323:Q323)</f>
        <v>SUMINISTRO E INSTALACIÓN DE BOMBA CENTRIFUGA 5 HP, 3F, 220 V</v>
      </c>
      <c r="D99" s="461" t="s">
        <v>121</v>
      </c>
      <c r="E99" s="469">
        <v>1</v>
      </c>
      <c r="F99" s="464"/>
      <c r="G99" s="468"/>
    </row>
    <row r="100" spans="2:7" x14ac:dyDescent="0.35">
      <c r="B100" s="461" t="s">
        <v>1593</v>
      </c>
      <c r="C100" s="462" t="str">
        <f>+UPPER('[3]7. SISTEMAS DE ALMACENAMIENTO'!C398:Q398)</f>
        <v>SUMINISTRO E INSTALACIÓN DE VÁLVULA TIPO BOLA 2"</v>
      </c>
      <c r="D100" s="461" t="s">
        <v>121</v>
      </c>
      <c r="E100" s="469">
        <v>5</v>
      </c>
      <c r="F100" s="464"/>
      <c r="G100" s="468"/>
    </row>
    <row r="101" spans="2:7" x14ac:dyDescent="0.35">
      <c r="B101" s="461" t="s">
        <v>1594</v>
      </c>
      <c r="C101" s="462" t="str">
        <f>+UPPER('[3]7. SISTEMAS DE ALMACENAMIENTO'!C475:Q475)</f>
        <v>SUMINISTRO E INSTALACIÓN DE VÁLVULA TIPO RETENCIÓN 2"</v>
      </c>
      <c r="D101" s="461" t="s">
        <v>121</v>
      </c>
      <c r="E101" s="469">
        <v>1</v>
      </c>
      <c r="F101" s="464"/>
      <c r="G101" s="468"/>
    </row>
    <row r="102" spans="2:7" ht="23" x14ac:dyDescent="0.35">
      <c r="B102" s="461" t="s">
        <v>1595</v>
      </c>
      <c r="C102" s="462" t="str">
        <f>+UPPER('[3]7. SISTEMAS DE ALMACENAMIENTO'!C552:Q552)</f>
        <v>SUMINISTRO E INSTALACIÓN DE AFLORAMIENTO METÁLICO GALVANIZADO 1", INCLUYE TERMINAL CAPACETE 1".</v>
      </c>
      <c r="D102" s="461" t="s">
        <v>121</v>
      </c>
      <c r="E102" s="469">
        <v>1</v>
      </c>
      <c r="F102" s="464"/>
      <c r="G102" s="468"/>
    </row>
    <row r="103" spans="2:7" ht="23" x14ac:dyDescent="0.35">
      <c r="B103" s="461" t="s">
        <v>1596</v>
      </c>
      <c r="C103" s="462" t="str">
        <f>+UPPER('[3]7. SISTEMAS DE ALMACENAMIENTO'!C629:Q629)</f>
        <v>SUMINISTRO E INSTALACIÓN DE ACOMETIDA (4X4 AWG,  CU, THHN), TUBERÍA EMT 1", INCLUYE ACCESORIOS.</v>
      </c>
      <c r="D103" s="461" t="s">
        <v>577</v>
      </c>
      <c r="E103" s="469">
        <v>4</v>
      </c>
      <c r="F103" s="464"/>
      <c r="G103" s="468"/>
    </row>
    <row r="104" spans="2:7" ht="23" x14ac:dyDescent="0.35">
      <c r="B104" s="461" t="s">
        <v>1597</v>
      </c>
      <c r="C104" s="462" t="str">
        <f>+UPPER('[3]7. SISTEMAS DE ALMACENAMIENTO'!C705:Q705)</f>
        <v>SUMINISTRO E INSTALACIÓN DE MEDIDOR ELECTRÓNICO TRIFÁSICO, ACTIVA REACTIVA 100 A, INCLUYE CAJA Y ACCESORIOS</v>
      </c>
      <c r="D104" s="461" t="s">
        <v>121</v>
      </c>
      <c r="E104" s="469">
        <v>1</v>
      </c>
      <c r="F104" s="464"/>
      <c r="G104" s="468"/>
    </row>
    <row r="105" spans="2:7" ht="23" x14ac:dyDescent="0.35">
      <c r="B105" s="461" t="s">
        <v>1598</v>
      </c>
      <c r="C105" s="462" t="str">
        <f>+UPPER('[3]7. SISTEMAS DE ALMACENAMIENTO'!C780:Q780)</f>
        <v xml:space="preserve">SUMINISTRO E INSTALACIÓN DE SISTEMA DE PUESTA A TIERRA (1 X VARILLA 5/8" X 2,4 M, INCLUYE CABLE Y ACCESORIOS, EN </v>
      </c>
      <c r="D105" s="461" t="s">
        <v>121</v>
      </c>
      <c r="E105" s="469">
        <v>1</v>
      </c>
      <c r="F105" s="464"/>
      <c r="G105" s="468"/>
    </row>
    <row r="106" spans="2:7" ht="23" x14ac:dyDescent="0.35">
      <c r="B106" s="461" t="s">
        <v>1599</v>
      </c>
      <c r="C106" s="462" t="str">
        <f>+UPPER('[3]7. SISTEMAS DE ALMACENAMIENTO'!C855:Q855)</f>
        <v>SUMINISTRO E INSTALACIÓN DE ALIMENTADOR (4X4 AWG + 1 X 8 AWG, CU, THHN), TUBERÍA PVC 1", INCLUYE ACCESORIOS</v>
      </c>
      <c r="D106" s="461" t="s">
        <v>577</v>
      </c>
      <c r="E106" s="469">
        <v>12</v>
      </c>
      <c r="F106" s="464"/>
      <c r="G106" s="468"/>
    </row>
    <row r="107" spans="2:7" ht="34.5" x14ac:dyDescent="0.35">
      <c r="B107" s="461" t="s">
        <v>1600</v>
      </c>
      <c r="C107" s="462" t="str">
        <f>+UPPER('[3]7. SISTEMAS DE ALMACENAMIENTO'!C933:Q933)</f>
        <v>SUMINISTRO E INSTALACIÓN DE TABLERO DE DISTRIBUCIÓN PARA SOBREPONER TRIFÁSICO CON PUERTA Y CHAPA PLÁSTICA, CERRADURA Y ESPACIO PARA TOTALIZADOR, TRIFÁSICO, 12 CIRCUITOS, INCLUYE TOTALIZADOR 100 A</v>
      </c>
      <c r="D107" s="461" t="s">
        <v>121</v>
      </c>
      <c r="E107" s="469">
        <v>1</v>
      </c>
      <c r="F107" s="464"/>
      <c r="G107" s="468"/>
    </row>
    <row r="108" spans="2:7" x14ac:dyDescent="0.35">
      <c r="B108" s="461" t="s">
        <v>1601</v>
      </c>
      <c r="C108" s="462" t="str">
        <f>+UPPER('[3]7. SISTEMAS DE ALMACENAMIENTO'!C1010:Q1010)</f>
        <v>SUMINISTRO E INSTALACIÓN DE BREAKER 1 X 20 A</v>
      </c>
      <c r="D108" s="461" t="s">
        <v>121</v>
      </c>
      <c r="E108" s="469">
        <v>2</v>
      </c>
      <c r="F108" s="464"/>
      <c r="G108" s="468"/>
    </row>
    <row r="109" spans="2:7" x14ac:dyDescent="0.35">
      <c r="B109" s="461" t="s">
        <v>1602</v>
      </c>
      <c r="C109" s="462" t="str">
        <f>+UPPER('[3]7. SISTEMAS DE ALMACENAMIENTO'!C1087:Q1087)</f>
        <v>SUMINISTRO E INSTALACIÓN PUNTO ELÉCTRICO PLAFÓN</v>
      </c>
      <c r="D109" s="461" t="s">
        <v>121</v>
      </c>
      <c r="E109" s="469">
        <v>1</v>
      </c>
      <c r="F109" s="464"/>
      <c r="G109" s="468"/>
    </row>
    <row r="110" spans="2:7" x14ac:dyDescent="0.35">
      <c r="B110" s="461" t="s">
        <v>1603</v>
      </c>
      <c r="C110" s="462" t="str">
        <f>+UPPER('[3]7. SISTEMAS DE ALMACENAMIENTO'!C1163:Q1163)</f>
        <v>SUMINISTRO E INSTALACIÓN PUNTO ELÉCTRICO INTERRUPTOR SENCILLO</v>
      </c>
      <c r="D110" s="461" t="s">
        <v>121</v>
      </c>
      <c r="E110" s="469">
        <v>1</v>
      </c>
      <c r="F110" s="464"/>
      <c r="G110" s="468"/>
    </row>
    <row r="111" spans="2:7" x14ac:dyDescent="0.35">
      <c r="B111" s="461" t="s">
        <v>1604</v>
      </c>
      <c r="C111" s="462" t="str">
        <f>+UPPER('[3]7. SISTEMAS DE ALMACENAMIENTO'!C1239:Q1239)</f>
        <v>SUMINISTRO E INSTALACIÓN PUNTO ELÉCTRICO TOMACORRIENTE DOBLE</v>
      </c>
      <c r="D111" s="461" t="s">
        <v>121</v>
      </c>
      <c r="E111" s="469">
        <v>1</v>
      </c>
      <c r="F111" s="464"/>
      <c r="G111" s="468"/>
    </row>
    <row r="112" spans="2:7" x14ac:dyDescent="0.35">
      <c r="B112" s="461" t="s">
        <v>1605</v>
      </c>
      <c r="C112" s="462" t="str">
        <f>+UPPER('[3]7. SISTEMAS DE ALMACENAMIENTO'!C1316:Q1316)</f>
        <v>SUMINISTRO E INSTALACIÓN DE CENTRO DE CONTROL DE MOTOR 100 A</v>
      </c>
      <c r="D112" s="461" t="s">
        <v>121</v>
      </c>
      <c r="E112" s="469">
        <v>1</v>
      </c>
      <c r="F112" s="464"/>
      <c r="G112" s="468"/>
    </row>
    <row r="113" spans="2:7" x14ac:dyDescent="0.35">
      <c r="B113" s="461" t="s">
        <v>1606</v>
      </c>
      <c r="C113" s="462" t="str">
        <f>+UPPER('[3]7. SISTEMAS DE ALMACENAMIENTO'!C1392:Q1392)</f>
        <v>SUMINISTRO E INSTALACIÓN DE CENTRO DE CONTROL DE MOTOR 30 A</v>
      </c>
      <c r="D113" s="461" t="s">
        <v>121</v>
      </c>
      <c r="E113" s="469">
        <v>1</v>
      </c>
      <c r="F113" s="464"/>
      <c r="G113" s="468"/>
    </row>
    <row r="114" spans="2:7" ht="23" x14ac:dyDescent="0.35">
      <c r="B114" s="461" t="s">
        <v>1607</v>
      </c>
      <c r="C114" s="462" t="str">
        <f>+UPPER('[3]7. SISTEMAS DE ALMACENAMIENTO'!C1468:Q1468)</f>
        <v>SUMINISTRO E INSTALACIÓN DE ALIMENTADOR MOTOR 5HP (3X10 AWG + 1 X 10 AWG, CU, THHN), TUBERÍA PVC 3/4", INCLUYE ACCESORIOS</v>
      </c>
      <c r="D114" s="461" t="s">
        <v>577</v>
      </c>
      <c r="E114" s="469">
        <v>50</v>
      </c>
      <c r="F114" s="464"/>
      <c r="G114" s="468"/>
    </row>
    <row r="115" spans="2:7" x14ac:dyDescent="0.35">
      <c r="B115" s="461" t="s">
        <v>1608</v>
      </c>
      <c r="C115" s="462" t="str">
        <f>+UPPER('[3]7. SISTEMAS DE ALMACENAMIENTO'!C1546:Q1546)</f>
        <v>SUMINISTRO E INSTALACIÓN DE VÁLVULA DE CHEQUE DE  2"</v>
      </c>
      <c r="D115" s="461" t="s">
        <v>121</v>
      </c>
      <c r="E115" s="469">
        <v>2</v>
      </c>
      <c r="F115" s="464"/>
      <c r="G115" s="468"/>
    </row>
    <row r="116" spans="2:7" x14ac:dyDescent="0.35">
      <c r="B116" s="461" t="s">
        <v>1609</v>
      </c>
      <c r="C116" s="462" t="str">
        <f>+UPPER('[3]7. SISTEMAS DE ALMACENAMIENTO'!C1623:Q1623)</f>
        <v>SUMINISTRO E INSTALACIÓN DE CODO 45°X2"</v>
      </c>
      <c r="D116" s="461" t="s">
        <v>121</v>
      </c>
      <c r="E116" s="469">
        <v>10</v>
      </c>
      <c r="F116" s="464"/>
      <c r="G116" s="468"/>
    </row>
    <row r="117" spans="2:7" x14ac:dyDescent="0.35">
      <c r="B117" s="461" t="s">
        <v>1610</v>
      </c>
      <c r="C117" s="462" t="str">
        <f>+UPPER('[3]7. SISTEMAS DE ALMACENAMIENTO'!C1698:Q1698)</f>
        <v>SUMINISTRO E INSTALACIÓN DE CODO 90°X2"</v>
      </c>
      <c r="D117" s="461" t="s">
        <v>121</v>
      </c>
      <c r="E117" s="469">
        <v>2</v>
      </c>
      <c r="F117" s="464"/>
      <c r="G117" s="468"/>
    </row>
    <row r="118" spans="2:7" x14ac:dyDescent="0.35">
      <c r="B118" s="461" t="s">
        <v>1611</v>
      </c>
      <c r="C118" s="462" t="str">
        <f>+UPPER('[3]7. SISTEMAS DE ALMACENAMIENTO'!C1774:Q1774)</f>
        <v>SUMINISTRO E INSTALACIÓN DE TEE 2"</v>
      </c>
      <c r="D118" s="461" t="str">
        <f>+UPPER('[3]7. SISTEMAS DE ALMACENAMIENTO'!R1774)</f>
        <v>UN</v>
      </c>
      <c r="E118" s="469">
        <v>3</v>
      </c>
      <c r="F118" s="464"/>
      <c r="G118" s="468"/>
    </row>
    <row r="119" spans="2:7" x14ac:dyDescent="0.35">
      <c r="B119" s="453">
        <v>8</v>
      </c>
      <c r="C119" s="454" t="s">
        <v>1612</v>
      </c>
      <c r="D119" s="455"/>
      <c r="E119" s="456"/>
      <c r="F119" s="457"/>
      <c r="G119" s="458"/>
    </row>
    <row r="120" spans="2:7" x14ac:dyDescent="0.35">
      <c r="B120" s="459">
        <v>8.1</v>
      </c>
      <c r="C120" s="454" t="s">
        <v>1613</v>
      </c>
      <c r="D120" s="455"/>
      <c r="E120" s="456"/>
      <c r="F120" s="457"/>
      <c r="G120" s="458"/>
    </row>
    <row r="121" spans="2:7" x14ac:dyDescent="0.35">
      <c r="B121" s="461" t="s">
        <v>1614</v>
      </c>
      <c r="C121" s="462" t="str">
        <f>+UPPER('[3]8. TABLEROS ELECTRICOS'!C15:Q15)</f>
        <v>SUMINISTRO E INSTALACIÓN DE CELDA DE BAJA TENSIÓN 2,2 X 2,2 X 0,8 M</v>
      </c>
      <c r="D121" s="461" t="str">
        <f>+UPPER('[3]8. TABLEROS ELECTRICOS'!R15)</f>
        <v>ML</v>
      </c>
      <c r="E121" s="469">
        <v>1</v>
      </c>
      <c r="F121" s="464"/>
      <c r="G121" s="468"/>
    </row>
    <row r="122" spans="2:7" x14ac:dyDescent="0.35">
      <c r="B122" s="459">
        <v>8.1999999999999993</v>
      </c>
      <c r="C122" s="454" t="s">
        <v>1615</v>
      </c>
      <c r="D122" s="455"/>
      <c r="E122" s="456"/>
      <c r="F122" s="457"/>
      <c r="G122" s="458"/>
    </row>
    <row r="123" spans="2:7" ht="23" x14ac:dyDescent="0.35">
      <c r="B123" s="461" t="s">
        <v>1616</v>
      </c>
      <c r="C123" s="462" t="str">
        <f>+UPPER('[3]8. TABLEROS ELECTRICOS'!C102:Q102)</f>
        <v>SUMINISTRO E INSTALACIÓN DE CELDA DE TABLERO DE CONTROL; 0,8 X 2,2 X 0,8 M, INCLUYE SISTEMA DE CONTROL PROGRAMABLE DE ACUERDO A DIAGRAMA UNIFILAR (PLANO AX 03-05).</v>
      </c>
      <c r="D123" s="461" t="str">
        <f>+UPPER('[3]8. TABLEROS ELECTRICOS'!R102)</f>
        <v>ML</v>
      </c>
      <c r="E123" s="469">
        <v>1</v>
      </c>
      <c r="F123" s="464"/>
      <c r="G123" s="468"/>
    </row>
    <row r="124" spans="2:7" x14ac:dyDescent="0.35">
      <c r="B124" s="459">
        <v>8.3000000000000007</v>
      </c>
      <c r="C124" s="454" t="s">
        <v>1617</v>
      </c>
      <c r="D124" s="455"/>
      <c r="E124" s="456"/>
      <c r="F124" s="457"/>
      <c r="G124" s="458"/>
    </row>
    <row r="125" spans="2:7" ht="23" x14ac:dyDescent="0.35">
      <c r="B125" s="461" t="s">
        <v>1618</v>
      </c>
      <c r="C125" s="462" t="str">
        <f>+UPPER('[3]8. TABLEROS ELECTRICOS'!C203:Q203)</f>
        <v>SUMINISTRO E INSTALACIÓN DE CELDA DE MEDIA TENSIÓN 0,7 X 2,2 X 1,3 M, INCLUYE RELÉ DE PROTECCIÓN Y MEDIDA DE 24 A, 13,2 KV / 220 V.</v>
      </c>
      <c r="D125" s="461" t="str">
        <f>+UPPER('[3]8. TABLEROS ELECTRICOS'!R203)</f>
        <v>ML</v>
      </c>
      <c r="E125" s="469">
        <v>1</v>
      </c>
      <c r="F125" s="464"/>
      <c r="G125" s="468"/>
    </row>
    <row r="126" spans="2:7" x14ac:dyDescent="0.35">
      <c r="B126" s="459">
        <v>8.4</v>
      </c>
      <c r="C126" s="454" t="s">
        <v>1619</v>
      </c>
      <c r="D126" s="455"/>
      <c r="E126" s="456"/>
      <c r="F126" s="457"/>
      <c r="G126" s="458"/>
    </row>
    <row r="127" spans="2:7" x14ac:dyDescent="0.35">
      <c r="B127" s="461" t="s">
        <v>1620</v>
      </c>
      <c r="C127" s="462" t="str">
        <f>+UPPER('[3]8. TABLEROS ELECTRICOS'!C271:Q271)</f>
        <v>SUMINISTRO E INSTALACIÓN DE EQUIPO DE MEDIDA EN MEDIA TENSIÓN</v>
      </c>
      <c r="D127" s="461" t="s">
        <v>121</v>
      </c>
      <c r="E127" s="469">
        <v>1</v>
      </c>
      <c r="F127" s="464"/>
      <c r="G127" s="468"/>
    </row>
    <row r="128" spans="2:7" x14ac:dyDescent="0.35">
      <c r="B128" s="453">
        <v>9</v>
      </c>
      <c r="C128" s="454" t="s">
        <v>1621</v>
      </c>
      <c r="D128" s="455"/>
      <c r="E128" s="456"/>
      <c r="F128" s="457"/>
      <c r="G128" s="458"/>
    </row>
    <row r="129" spans="2:7" x14ac:dyDescent="0.35">
      <c r="B129" s="459">
        <v>9.1</v>
      </c>
      <c r="C129" s="454" t="s">
        <v>1622</v>
      </c>
      <c r="D129" s="455"/>
      <c r="E129" s="456"/>
      <c r="F129" s="457"/>
      <c r="G129" s="458"/>
    </row>
    <row r="130" spans="2:7" x14ac:dyDescent="0.35">
      <c r="B130" s="461" t="s">
        <v>1623</v>
      </c>
      <c r="C130" s="462" t="str">
        <f>+'[3]9. OBRAS CIVILES'!$C$15:$Q$15</f>
        <v>ROCERÍA Y LIMPIEZA DE BOSQUE FRANJA 15 M</v>
      </c>
      <c r="D130" s="461" t="str">
        <f>+UPPER('[3]9. OBRAS CIVILES'!$R$15)</f>
        <v>KM</v>
      </c>
      <c r="E130" s="469">
        <v>10</v>
      </c>
      <c r="F130" s="464"/>
      <c r="G130" s="468"/>
    </row>
    <row r="131" spans="2:7" x14ac:dyDescent="0.35">
      <c r="B131" s="461" t="s">
        <v>1624</v>
      </c>
      <c r="C131" s="462" t="str">
        <f>+'[3]9. OBRAS CIVILES'!$C$82:$Q$82</f>
        <v>LIMPIEZA BOSQUE, DESCAPOTE Y NIVELACIÓN</v>
      </c>
      <c r="D131" s="461" t="str">
        <f>+UPPER('[3]9. OBRAS CIVILES'!$R$82)</f>
        <v>M2</v>
      </c>
      <c r="E131" s="469">
        <v>400</v>
      </c>
      <c r="F131" s="464"/>
      <c r="G131" s="468"/>
    </row>
    <row r="132" spans="2:7" x14ac:dyDescent="0.35">
      <c r="B132" s="461" t="s">
        <v>1625</v>
      </c>
      <c r="C132" s="462" t="str">
        <f>+'[3]9. OBRAS CIVILES'!$C$148:$Q$148</f>
        <v>CAMPAMENTO 18 M2</v>
      </c>
      <c r="D132" s="461" t="str">
        <f>+UPPER('[3]9. OBRAS CIVILES'!$R$148)</f>
        <v>UN</v>
      </c>
      <c r="E132" s="469">
        <v>1</v>
      </c>
      <c r="F132" s="464"/>
      <c r="G132" s="468"/>
    </row>
    <row r="133" spans="2:7" x14ac:dyDescent="0.35">
      <c r="B133" s="461" t="s">
        <v>1626</v>
      </c>
      <c r="C133" s="462" t="str">
        <f>+'[3]9. OBRAS CIVILES'!C221:Q221</f>
        <v>CERCA EN TELA VERDE H = 2,10 M</v>
      </c>
      <c r="D133" s="461" t="str">
        <f>+UPPER('[3]9. OBRAS CIVILES'!R221)</f>
        <v>ML</v>
      </c>
      <c r="E133" s="469">
        <v>92</v>
      </c>
      <c r="F133" s="464"/>
      <c r="G133" s="468"/>
    </row>
    <row r="134" spans="2:7" x14ac:dyDescent="0.35">
      <c r="B134" s="461" t="s">
        <v>1627</v>
      </c>
      <c r="C134" s="462" t="str">
        <f>+'[3]9. OBRAS CIVILES'!C292:Q292</f>
        <v>LETRINA DE 2.0x1.0</v>
      </c>
      <c r="D134" s="461" t="str">
        <f>+UPPER('[3]9. OBRAS CIVILES'!R292)</f>
        <v>UN</v>
      </c>
      <c r="E134" s="469">
        <v>2</v>
      </c>
      <c r="F134" s="464"/>
      <c r="G134" s="468"/>
    </row>
    <row r="135" spans="2:7" x14ac:dyDescent="0.35">
      <c r="B135" s="461" t="s">
        <v>1628</v>
      </c>
      <c r="C135" s="462" t="str">
        <f>+'[3]9. OBRAS CIVILES'!C366:Q366</f>
        <v>LOCALIZACIÓN Y REPLANTEO DE CIMIENTOS CON ELEMENTOS DE PRECISIÓN</v>
      </c>
      <c r="D135" s="461" t="str">
        <f>+UPPER('[3]9. OBRAS CIVILES'!R366)</f>
        <v>M2</v>
      </c>
      <c r="E135" s="469">
        <v>400</v>
      </c>
      <c r="F135" s="464"/>
      <c r="G135" s="468"/>
    </row>
    <row r="136" spans="2:7" x14ac:dyDescent="0.35">
      <c r="B136" s="461" t="s">
        <v>1629</v>
      </c>
      <c r="C136" s="462" t="str">
        <f>+'[3]9. OBRAS CIVILES'!C439:Q439</f>
        <v>RETIRO DE SOBRANTES A UNA DISTANCIA DE 5 KM (INCLUYE CARGUE)</v>
      </c>
      <c r="D136" s="461" t="str">
        <f>+UPPER('[3]9. OBRAS CIVILES'!R439)</f>
        <v>M3</v>
      </c>
      <c r="E136" s="469">
        <v>125.57</v>
      </c>
      <c r="F136" s="464"/>
      <c r="G136" s="468"/>
    </row>
    <row r="137" spans="2:7" x14ac:dyDescent="0.35">
      <c r="B137" s="459">
        <v>9.1999999999999993</v>
      </c>
      <c r="C137" s="454" t="s">
        <v>1630</v>
      </c>
      <c r="D137" s="455"/>
      <c r="E137" s="456"/>
      <c r="F137" s="457"/>
      <c r="G137" s="458"/>
    </row>
    <row r="138" spans="2:7" x14ac:dyDescent="0.35">
      <c r="B138" s="461" t="s">
        <v>1631</v>
      </c>
      <c r="C138" s="462" t="str">
        <f>+'[3]9. OBRAS CIVILES'!C577:Q577</f>
        <v>EXCAVACIÓN EN MATERIAL COMÚN SECO DE 2 - 4 m MANUAL</v>
      </c>
      <c r="D138" s="461" t="str">
        <f>+UPPER('[3]9. OBRAS CIVILES'!R577)</f>
        <v>M3</v>
      </c>
      <c r="E138" s="469">
        <v>125.57</v>
      </c>
      <c r="F138" s="464"/>
      <c r="G138" s="468"/>
    </row>
    <row r="139" spans="2:7" x14ac:dyDescent="0.35">
      <c r="B139" s="461" t="s">
        <v>1632</v>
      </c>
      <c r="C139" s="462" t="str">
        <f>+'[3]9. OBRAS CIVILES'!C644:Q644</f>
        <v>RELLENO EN RECEBO COMÚN COMPACTADO MECÁNICAMENTE</v>
      </c>
      <c r="D139" s="461" t="str">
        <f>+UPPER('[3]9. OBRAS CIVILES'!R644)</f>
        <v>M3</v>
      </c>
      <c r="E139" s="469">
        <v>41.37</v>
      </c>
      <c r="F139" s="464"/>
      <c r="G139" s="468"/>
    </row>
    <row r="140" spans="2:7" x14ac:dyDescent="0.35">
      <c r="B140" s="461" t="s">
        <v>1633</v>
      </c>
      <c r="C140" s="462" t="str">
        <f>+'[3]9. OBRAS CIVILES'!C711:Q711</f>
        <v>RELLENO EN GRAVA</v>
      </c>
      <c r="D140" s="461" t="str">
        <f>+UPPER('[3]9. OBRAS CIVILES'!R711)</f>
        <v>M3</v>
      </c>
      <c r="E140" s="469">
        <v>5.52</v>
      </c>
      <c r="F140" s="464"/>
      <c r="G140" s="468"/>
    </row>
    <row r="141" spans="2:7" x14ac:dyDescent="0.35">
      <c r="B141" s="459">
        <v>9.3000000000000007</v>
      </c>
      <c r="C141" s="454" t="s">
        <v>1634</v>
      </c>
      <c r="D141" s="455"/>
      <c r="E141" s="456"/>
      <c r="F141" s="457"/>
      <c r="G141" s="458"/>
    </row>
    <row r="142" spans="2:7" x14ac:dyDescent="0.35">
      <c r="B142" s="461" t="s">
        <v>1635</v>
      </c>
      <c r="C142" s="462" t="str">
        <f>+'[3]9. OBRAS CIVILES'!C777:Q777</f>
        <v>CONCRETO CICLOPEO</v>
      </c>
      <c r="D142" s="461" t="str">
        <f>+UPPER('[3]9. OBRAS CIVILES'!R777)</f>
        <v>M3</v>
      </c>
      <c r="E142" s="469">
        <v>12.54</v>
      </c>
      <c r="F142" s="464"/>
      <c r="G142" s="468"/>
    </row>
    <row r="143" spans="2:7" x14ac:dyDescent="0.35">
      <c r="B143" s="461" t="s">
        <v>1636</v>
      </c>
      <c r="C143" s="462" t="str">
        <f>+'[3]9. OBRAS CIVILES'!C845:Q845</f>
        <v>ZAPATAS EN CONCRETO 3000 PSI</v>
      </c>
      <c r="D143" s="461" t="str">
        <f>+UPPER('[3]9. OBRAS CIVILES'!R845)</f>
        <v>M3</v>
      </c>
      <c r="E143" s="469">
        <v>8.7799999999999994</v>
      </c>
      <c r="F143" s="464"/>
      <c r="G143" s="468"/>
    </row>
    <row r="144" spans="2:7" x14ac:dyDescent="0.35">
      <c r="B144" s="461" t="s">
        <v>1637</v>
      </c>
      <c r="C144" s="462" t="str">
        <f>+'[3]9. OBRAS CIVILES'!C914:Q914</f>
        <v>VIGAS DE FUNDACIÓN ENLACE ZAPATAS CONCRETO 3000 PSI</v>
      </c>
      <c r="D144" s="461" t="str">
        <f>+UPPER('[3]9. OBRAS CIVILES'!R914)</f>
        <v>M3</v>
      </c>
      <c r="E144" s="469">
        <v>4.4000000000000004</v>
      </c>
      <c r="F144" s="464"/>
      <c r="G144" s="468"/>
    </row>
    <row r="145" spans="2:7" x14ac:dyDescent="0.35">
      <c r="B145" s="461" t="s">
        <v>1638</v>
      </c>
      <c r="C145" s="462" t="str">
        <f>+'[3]9. OBRAS CIVILES'!C983:Q983</f>
        <v>COLUMNA EN CONCRETO 3000 PSI</v>
      </c>
      <c r="D145" s="461" t="str">
        <f>+UPPER('[3]9. OBRAS CIVILES'!R983)</f>
        <v>M3</v>
      </c>
      <c r="E145" s="469">
        <v>4.25</v>
      </c>
      <c r="F145" s="464"/>
      <c r="G145" s="468"/>
    </row>
    <row r="146" spans="2:7" x14ac:dyDescent="0.35">
      <c r="B146" s="461" t="s">
        <v>1639</v>
      </c>
      <c r="C146" s="462" t="str">
        <f>+'[3]9. OBRAS CIVILES'!C1053:Q1053</f>
        <v>VIGAS EN CONCRETO 3000 PSI</v>
      </c>
      <c r="D146" s="461" t="str">
        <f>+UPPER('[3]9. OBRAS CIVILES'!R1053)</f>
        <v>M3</v>
      </c>
      <c r="E146" s="469">
        <v>4.88</v>
      </c>
      <c r="F146" s="464"/>
      <c r="G146" s="468"/>
    </row>
    <row r="147" spans="2:7" x14ac:dyDescent="0.35">
      <c r="B147" s="461" t="s">
        <v>1640</v>
      </c>
      <c r="C147" s="462" t="str">
        <f>+'[3]9. OBRAS CIVILES'!C1124:Q1124</f>
        <v>CONCRETO DIQUE DE CONTENCIÓN Y FOSO DE VERTIMIENTO DE ACEITE</v>
      </c>
      <c r="D147" s="461" t="str">
        <f>+UPPER('[3]9. OBRAS CIVILES'!R1124)</f>
        <v>M3</v>
      </c>
      <c r="E147" s="469">
        <v>11.96</v>
      </c>
      <c r="F147" s="464"/>
      <c r="G147" s="468"/>
    </row>
    <row r="148" spans="2:7" x14ac:dyDescent="0.35">
      <c r="B148" s="461" t="s">
        <v>1641</v>
      </c>
      <c r="C148" s="462" t="str">
        <f>+'[3]9. OBRAS CIVILES'!C1195:Q1195</f>
        <v>CÁMARAS DE INSPECCIÓN TRAMPAS DE GRASAS - INCLUYE ACERO DE REFUERZO</v>
      </c>
      <c r="D148" s="461" t="str">
        <f>+UPPER('[3]9. OBRAS CIVILES'!R1195)</f>
        <v>UN</v>
      </c>
      <c r="E148" s="469">
        <v>3</v>
      </c>
      <c r="F148" s="464"/>
      <c r="G148" s="468"/>
    </row>
    <row r="149" spans="2:7" x14ac:dyDescent="0.35">
      <c r="B149" s="461" t="s">
        <v>1642</v>
      </c>
      <c r="C149" s="462" t="str">
        <f>+'[3]9. OBRAS CIVILES'!C1263:Q1263</f>
        <v>SUMINISTRO E INSTALACIÓN ACERO FIGURADO 60000 PSI</v>
      </c>
      <c r="D149" s="461" t="str">
        <f>+UPPER('[3]9. OBRAS CIVILES'!R1263)</f>
        <v>KG</v>
      </c>
      <c r="E149" s="469">
        <v>2966.75</v>
      </c>
      <c r="F149" s="464"/>
      <c r="G149" s="468"/>
    </row>
    <row r="150" spans="2:7" x14ac:dyDescent="0.35">
      <c r="B150" s="459">
        <v>9.4</v>
      </c>
      <c r="C150" s="454" t="s">
        <v>1643</v>
      </c>
      <c r="D150" s="455"/>
      <c r="E150" s="456"/>
      <c r="F150" s="457"/>
      <c r="G150" s="458"/>
    </row>
    <row r="151" spans="2:7" x14ac:dyDescent="0.35">
      <c r="B151" s="461" t="s">
        <v>1644</v>
      </c>
      <c r="C151" s="462" t="str">
        <f>+'[3]9. OBRAS CIVILES'!C1329:Q1329</f>
        <v>FABRICACION Y MONTAJE DE ESTRUCTURA METALICA</v>
      </c>
      <c r="D151" s="461" t="str">
        <f>+UPPER('[3]9. OBRAS CIVILES'!R1329)</f>
        <v>KG</v>
      </c>
      <c r="E151" s="469">
        <v>671.14</v>
      </c>
      <c r="F151" s="464"/>
      <c r="G151" s="468"/>
    </row>
    <row r="152" spans="2:7" x14ac:dyDescent="0.35">
      <c r="B152" s="461" t="s">
        <v>1645</v>
      </c>
      <c r="C152" s="462" t="str">
        <f>+'[3]9. OBRAS CIVILES'!C1403:Q1403</f>
        <v>MONTAJE Y PINTURA DE ESTRUCTURA METALICA</v>
      </c>
      <c r="D152" s="461" t="str">
        <f>+UPPER('[3]9. OBRAS CIVILES'!R1403)</f>
        <v>KG</v>
      </c>
      <c r="E152" s="469">
        <v>671.14</v>
      </c>
      <c r="F152" s="464"/>
      <c r="G152" s="468"/>
    </row>
    <row r="153" spans="2:7" x14ac:dyDescent="0.35">
      <c r="B153" s="461" t="s">
        <v>1646</v>
      </c>
      <c r="C153" s="462" t="str">
        <f>+'[3]9. OBRAS CIVILES'!C1476:Q1476</f>
        <v>MALLA ESLABONADA C.12 MARCO EN ÁNGULO Y TUBO PERIMETRAL AGUAS NEGRAS  2" e = 2.7 mm</v>
      </c>
      <c r="D153" s="461" t="str">
        <f>+UPPER('[3]9. OBRAS CIVILES'!R1476)</f>
        <v>M2</v>
      </c>
      <c r="E153" s="469">
        <v>106.19</v>
      </c>
      <c r="F153" s="464"/>
      <c r="G153" s="468"/>
    </row>
    <row r="154" spans="2:7" ht="23" x14ac:dyDescent="0.35">
      <c r="B154" s="461" t="s">
        <v>1647</v>
      </c>
      <c r="C154" s="462" t="str">
        <f>+'[3]9. OBRAS CIVILES'!C1550:Q1550</f>
        <v>PUERTA MALLA ESLABONADA C.12 MARCO EN ÁNGULO Y TUBO PERIMETRAL AGUAS NEGRAS  2" e = 2.7 mm</v>
      </c>
      <c r="D154" s="461" t="str">
        <f>+UPPER('[3]9. OBRAS CIVILES'!R1550)</f>
        <v>M2</v>
      </c>
      <c r="E154" s="469">
        <v>11.54</v>
      </c>
      <c r="F154" s="464"/>
      <c r="G154" s="468"/>
    </row>
    <row r="155" spans="2:7" x14ac:dyDescent="0.35">
      <c r="B155" s="459">
        <v>9.5</v>
      </c>
      <c r="C155" s="454" t="s">
        <v>1648</v>
      </c>
      <c r="D155" s="455"/>
      <c r="E155" s="456"/>
      <c r="F155" s="457"/>
      <c r="G155" s="458"/>
    </row>
    <row r="156" spans="2:7" x14ac:dyDescent="0.35">
      <c r="B156" s="461" t="s">
        <v>1649</v>
      </c>
      <c r="C156" s="462" t="str">
        <f>+'[3]9. OBRAS CIVILES'!C1624:Q1624</f>
        <v>LADRILLO DE PERFORACIÓN VERTICAL A LA VISTA 9X12X29 INCLUYE DÓVELAS</v>
      </c>
      <c r="D156" s="461" t="str">
        <f>+UPPER('[3]9. OBRAS CIVILES'!R1624)</f>
        <v>M2</v>
      </c>
      <c r="E156" s="469">
        <v>70.22999999999999</v>
      </c>
      <c r="F156" s="464"/>
      <c r="G156" s="468"/>
    </row>
    <row r="157" spans="2:7" x14ac:dyDescent="0.35">
      <c r="B157" s="461" t="s">
        <v>1650</v>
      </c>
      <c r="C157" s="462" t="str">
        <f>+'[3]9. OBRAS CIVILES'!C1698:Q1698</f>
        <v>MURO EN BLOQUE No.5</v>
      </c>
      <c r="D157" s="461" t="str">
        <f>+UPPER('[3]9. OBRAS CIVILES'!R1698)</f>
        <v>M2</v>
      </c>
      <c r="E157" s="469">
        <v>46.83</v>
      </c>
      <c r="F157" s="464"/>
      <c r="G157" s="468"/>
    </row>
    <row r="158" spans="2:7" x14ac:dyDescent="0.35">
      <c r="B158" s="461" t="s">
        <v>1651</v>
      </c>
      <c r="C158" s="462" t="str">
        <f>+'[3]9. OBRAS CIVILES'!C1772:Q1772</f>
        <v>PAÑETE IMPERMEABILIZADO MUROS 1:3, E=1.5 CM</v>
      </c>
      <c r="D158" s="461" t="str">
        <f>+UPPER('[3]9. OBRAS CIVILES'!R1772)</f>
        <v>M2</v>
      </c>
      <c r="E158" s="469">
        <v>93.67</v>
      </c>
      <c r="F158" s="464"/>
      <c r="G158" s="468"/>
    </row>
    <row r="159" spans="2:7" x14ac:dyDescent="0.35">
      <c r="B159" s="461" t="s">
        <v>1652</v>
      </c>
      <c r="C159" s="462" t="str">
        <f>+'[3]9. OBRAS CIVILES'!C1846:Q1846</f>
        <v>PAÑETE PROTECCION AL FUEGO CON SIKACRETE 213F PARA MURO CORTA FUEGOS E=20mm</v>
      </c>
      <c r="D159" s="461" t="str">
        <f>+UPPER('[3]9. OBRAS CIVILES'!R1846)</f>
        <v>M2</v>
      </c>
      <c r="E159" s="469">
        <v>21.16</v>
      </c>
      <c r="F159" s="464"/>
      <c r="G159" s="468"/>
    </row>
    <row r="160" spans="2:7" x14ac:dyDescent="0.35">
      <c r="B160" s="459">
        <v>9.6</v>
      </c>
      <c r="C160" s="454" t="s">
        <v>1411</v>
      </c>
      <c r="D160" s="455"/>
      <c r="E160" s="456"/>
      <c r="F160" s="457"/>
      <c r="G160" s="458"/>
    </row>
    <row r="161" spans="2:7" x14ac:dyDescent="0.35">
      <c r="B161" s="461" t="s">
        <v>1653</v>
      </c>
      <c r="C161" s="462" t="str">
        <f>+'[3]9. OBRAS CIVILES'!C1920:Q1920</f>
        <v>TEJA FIBROCEMENTO No. 10</v>
      </c>
      <c r="D161" s="461" t="str">
        <f>+UPPER('[3]9. OBRAS CIVILES'!R1920)</f>
        <v>M2</v>
      </c>
      <c r="E161" s="469">
        <v>136.13</v>
      </c>
      <c r="F161" s="464"/>
      <c r="G161" s="468"/>
    </row>
    <row r="162" spans="2:7" x14ac:dyDescent="0.35">
      <c r="B162" s="459">
        <v>9.6999999999999993</v>
      </c>
      <c r="C162" s="454" t="s">
        <v>1654</v>
      </c>
      <c r="D162" s="455"/>
      <c r="E162" s="456"/>
      <c r="F162" s="457"/>
      <c r="G162" s="458"/>
    </row>
    <row r="163" spans="2:7" x14ac:dyDescent="0.35">
      <c r="B163" s="461" t="s">
        <v>1655</v>
      </c>
      <c r="C163" s="462" t="str">
        <f>+'[3]9. OBRAS CIVILES'!C1994:Q1994</f>
        <v>REJILLA PISO 0.4 M</v>
      </c>
      <c r="D163" s="461" t="str">
        <f>+UPPER('[3]9. OBRAS CIVILES'!R1994)</f>
        <v>M2</v>
      </c>
      <c r="E163" s="469">
        <v>5.42</v>
      </c>
      <c r="F163" s="464"/>
      <c r="G163" s="468"/>
    </row>
    <row r="164" spans="2:7" x14ac:dyDescent="0.35">
      <c r="B164" s="461" t="s">
        <v>1656</v>
      </c>
      <c r="C164" s="462" t="str">
        <f>+'[3]9. OBRAS CIVILES'!C2068:Q2068</f>
        <v>REJILLA PISO 0.5 M</v>
      </c>
      <c r="D164" s="461" t="str">
        <f>+UPPER('[3]9. OBRAS CIVILES'!R2068)</f>
        <v>M2</v>
      </c>
      <c r="E164" s="469">
        <v>2.25</v>
      </c>
      <c r="F164" s="464"/>
      <c r="G164" s="468"/>
    </row>
    <row r="165" spans="2:7" x14ac:dyDescent="0.35">
      <c r="B165" s="461" t="s">
        <v>1657</v>
      </c>
      <c r="C165" s="462" t="str">
        <f>+'[3]9. OBRAS CIVILES'!C2142:Q2142</f>
        <v>TUBERIA NOVAFORT DE 4"</v>
      </c>
      <c r="D165" s="461" t="str">
        <f>+UPPER('[3]9. OBRAS CIVILES'!R2142)</f>
        <v>ML</v>
      </c>
      <c r="E165" s="469">
        <v>18.79</v>
      </c>
      <c r="F165" s="464"/>
      <c r="G165" s="468"/>
    </row>
    <row r="166" spans="2:7" x14ac:dyDescent="0.35">
      <c r="B166" s="461" t="s">
        <v>1658</v>
      </c>
      <c r="C166" s="462" t="s">
        <v>1659</v>
      </c>
      <c r="D166" s="461" t="s">
        <v>121</v>
      </c>
      <c r="E166" s="469">
        <v>3</v>
      </c>
      <c r="F166" s="464"/>
      <c r="G166" s="468"/>
    </row>
    <row r="167" spans="2:7" x14ac:dyDescent="0.35">
      <c r="B167" s="461" t="s">
        <v>1660</v>
      </c>
      <c r="C167" s="462" t="s">
        <v>1661</v>
      </c>
      <c r="D167" s="461" t="s">
        <v>38</v>
      </c>
      <c r="E167" s="469">
        <v>45.55</v>
      </c>
      <c r="F167" s="464"/>
      <c r="G167" s="468"/>
    </row>
    <row r="168" spans="2:7" x14ac:dyDescent="0.35">
      <c r="B168" s="461" t="s">
        <v>1662</v>
      </c>
      <c r="C168" s="462" t="s">
        <v>1663</v>
      </c>
      <c r="D168" s="461" t="s">
        <v>121</v>
      </c>
      <c r="E168" s="469">
        <v>1</v>
      </c>
      <c r="F168" s="464"/>
      <c r="G168" s="468"/>
    </row>
    <row r="169" spans="2:7" x14ac:dyDescent="0.35">
      <c r="B169" s="461" t="s">
        <v>1664</v>
      </c>
      <c r="C169" s="462" t="str">
        <f>+'[3]9. OBRAS CIVILES'!C2435:Q2435</f>
        <v>TUBERIA REDONDA EN ACERO AL CARBON CON COSTURA DIAMETRO 2" NORMA ASTM A36, GRADO B</v>
      </c>
      <c r="D169" s="461" t="str">
        <f>+UPPER('[3]9. OBRAS CIVILES'!R2435)</f>
        <v>ML</v>
      </c>
      <c r="E169" s="469">
        <v>30.39</v>
      </c>
      <c r="F169" s="464"/>
      <c r="G169" s="468"/>
    </row>
    <row r="170" spans="2:7" x14ac:dyDescent="0.35">
      <c r="B170" s="459">
        <v>9.8000000000000007</v>
      </c>
      <c r="C170" s="454" t="s">
        <v>1586</v>
      </c>
      <c r="D170" s="455"/>
      <c r="E170" s="456"/>
      <c r="F170" s="457"/>
      <c r="G170" s="458"/>
    </row>
    <row r="171" spans="2:7" ht="23" x14ac:dyDescent="0.35">
      <c r="B171" s="461" t="s">
        <v>1665</v>
      </c>
      <c r="C171" s="462" t="str">
        <f>+'[3]9. OBRAS CIVILES'!C2509:Q2509</f>
        <v>TANQUE VERTICAL EN ACERO AL CARBON PARA ALMACENAMIENTO DE COMBUSTIBLE CON CAPACIDAD DE 37850 L</v>
      </c>
      <c r="D171" s="461" t="str">
        <f>+'[3]9. OBRAS CIVILES'!R2509</f>
        <v>UN</v>
      </c>
      <c r="E171" s="469">
        <v>1</v>
      </c>
      <c r="F171" s="464"/>
      <c r="G171" s="468"/>
    </row>
    <row r="172" spans="2:7" x14ac:dyDescent="0.35">
      <c r="B172" s="461" t="s">
        <v>1666</v>
      </c>
      <c r="C172" s="462" t="str">
        <f>+'[3]9. OBRAS CIVILES'!C2585:Q2585</f>
        <v xml:space="preserve"> TANQUE CILINDRICO DE COMBUSTIBLE CON CAPACIDAD DE 1.83 M3</v>
      </c>
      <c r="D172" s="461" t="str">
        <f>+'[3]9. OBRAS CIVILES'!R2585</f>
        <v>UN</v>
      </c>
      <c r="E172" s="469">
        <v>4</v>
      </c>
      <c r="F172" s="464"/>
      <c r="G172" s="468"/>
    </row>
    <row r="173" spans="2:7" ht="23" x14ac:dyDescent="0.35">
      <c r="B173" s="461" t="s">
        <v>1667</v>
      </c>
      <c r="C173" s="462" t="str">
        <f>+'[3]9. OBRAS CIVILES'!C2661:Q2661</f>
        <v>SUMINISTRO E INSTALACION DE PUERTA METALICA CORTAFUEGOS GALVANIZADA - CALIBRE 20 - RESISTENCIA AL FUEGO 90 MINUTOS (INLCUYE MARCO CALIBRE 16)</v>
      </c>
      <c r="D173" s="461" t="str">
        <f>+'[3]9. OBRAS CIVILES'!R2661</f>
        <v>UN</v>
      </c>
      <c r="E173" s="469">
        <v>1</v>
      </c>
      <c r="F173" s="464"/>
      <c r="G173" s="468"/>
    </row>
    <row r="174" spans="2:7" x14ac:dyDescent="0.35">
      <c r="B174" s="459">
        <v>9.9</v>
      </c>
      <c r="C174" s="454" t="s">
        <v>1668</v>
      </c>
      <c r="D174" s="455"/>
      <c r="E174" s="456"/>
      <c r="F174" s="457"/>
      <c r="G174" s="458"/>
    </row>
    <row r="175" spans="2:7" ht="23" x14ac:dyDescent="0.35">
      <c r="B175" s="461" t="s">
        <v>1669</v>
      </c>
      <c r="C175" s="462" t="str">
        <f>+'[3]9. OBRAS CIVILES'!C2735:Q2735</f>
        <v>TRANSPORTE DE MATERIALES EN TRACTOMULA DESDE CALI HASTA BUENAVENTURA (INCLUYE CARGUE Y DESCARGUE)</v>
      </c>
      <c r="D175" s="461" t="str">
        <f>+'[3]9. OBRAS CIVILES'!R2735</f>
        <v>VIAJE</v>
      </c>
      <c r="E175" s="469">
        <v>50</v>
      </c>
      <c r="F175" s="464"/>
      <c r="G175" s="468"/>
    </row>
    <row r="176" spans="2:7" ht="23" x14ac:dyDescent="0.35">
      <c r="B176" s="461" t="s">
        <v>1670</v>
      </c>
      <c r="C176" s="462" t="str">
        <f>+'[3]9. OBRAS CIVILES'!C2807:Q2807</f>
        <v>TRANSPORTE DE MATERIALES EN BARCO DESDE BUENAVENTURA HASTA NUQUI (INCLUYE CARGUE Y DESCARGUE)</v>
      </c>
      <c r="D176" s="461" t="str">
        <f>+'[3]9. OBRAS CIVILES'!R2807</f>
        <v>VIAJE</v>
      </c>
      <c r="E176" s="469">
        <v>50</v>
      </c>
      <c r="F176" s="464"/>
      <c r="G176" s="468"/>
    </row>
    <row r="177" spans="1:7" ht="23" x14ac:dyDescent="0.35">
      <c r="B177" s="461" t="s">
        <v>1671</v>
      </c>
      <c r="C177" s="462" t="str">
        <f>+'[3]9. OBRAS CIVILES'!C2879:Q2879</f>
        <v>TRANSPORTE DE MATERIALES Y COMBUSTIBLE DESDE NUQUI HASTA LA ZONA DEL PROYECTO (INCLUYE CARGUE Y DESCARGUE)</v>
      </c>
      <c r="D177" s="461" t="str">
        <f>+'[3]9. OBRAS CIVILES'!R2879</f>
        <v>VIAJE</v>
      </c>
      <c r="E177" s="469">
        <v>80</v>
      </c>
      <c r="F177" s="464"/>
      <c r="G177" s="468"/>
    </row>
    <row r="178" spans="1:7" x14ac:dyDescent="0.35">
      <c r="B178" s="563" t="s">
        <v>1672</v>
      </c>
      <c r="C178" s="564"/>
      <c r="D178" s="564"/>
      <c r="E178" s="564"/>
      <c r="F178" s="482"/>
      <c r="G178" s="483">
        <f>SUM(G2:G177)</f>
        <v>0</v>
      </c>
    </row>
    <row r="179" spans="1:7" x14ac:dyDescent="0.35">
      <c r="B179" s="563" t="s">
        <v>1673</v>
      </c>
      <c r="C179" s="564"/>
      <c r="D179" s="564"/>
      <c r="E179" s="564"/>
      <c r="F179" s="484" t="s">
        <v>1678</v>
      </c>
      <c r="G179" s="485"/>
    </row>
    <row r="180" spans="1:7" x14ac:dyDescent="0.35">
      <c r="B180" s="563" t="s">
        <v>1674</v>
      </c>
      <c r="C180" s="564"/>
      <c r="D180" s="564"/>
      <c r="E180" s="564"/>
      <c r="F180" s="484" t="s">
        <v>1678</v>
      </c>
      <c r="G180" s="485"/>
    </row>
    <row r="181" spans="1:7" x14ac:dyDescent="0.35">
      <c r="B181" s="563" t="s">
        <v>1675</v>
      </c>
      <c r="C181" s="564"/>
      <c r="D181" s="564"/>
      <c r="E181" s="564"/>
      <c r="F181" s="484" t="s">
        <v>1678</v>
      </c>
      <c r="G181" s="485"/>
    </row>
    <row r="182" spans="1:7" x14ac:dyDescent="0.35">
      <c r="B182" s="563" t="s">
        <v>1676</v>
      </c>
      <c r="C182" s="564"/>
      <c r="D182" s="564"/>
      <c r="E182" s="564"/>
      <c r="F182" s="484">
        <v>0.19</v>
      </c>
      <c r="G182" s="485"/>
    </row>
    <row r="183" spans="1:7" x14ac:dyDescent="0.35">
      <c r="B183" s="563" t="s">
        <v>1677</v>
      </c>
      <c r="C183" s="564"/>
      <c r="D183" s="564"/>
      <c r="E183" s="564"/>
      <c r="F183" s="482"/>
      <c r="G183" s="483">
        <f>ROUND(SUM(G178:G182),2)</f>
        <v>0</v>
      </c>
    </row>
    <row r="185" spans="1:7" ht="15" thickBot="1" x14ac:dyDescent="0.4">
      <c r="A185" s="637" t="s">
        <v>1680</v>
      </c>
      <c r="B185" s="637"/>
      <c r="C185" s="637"/>
    </row>
    <row r="186" spans="1:7" ht="15" thickBot="1" x14ac:dyDescent="0.4">
      <c r="A186" s="638" t="s">
        <v>1681</v>
      </c>
      <c r="B186" s="638"/>
      <c r="C186" s="638"/>
    </row>
    <row r="187" spans="1:7" ht="15" thickBot="1" x14ac:dyDescent="0.4">
      <c r="A187" s="638" t="s">
        <v>1682</v>
      </c>
      <c r="B187" s="639"/>
      <c r="C187" s="639"/>
    </row>
    <row r="188" spans="1:7" x14ac:dyDescent="0.35">
      <c r="A188" s="640"/>
      <c r="B188" s="640"/>
      <c r="C188" s="640"/>
    </row>
    <row r="189" spans="1:7" ht="15" thickBot="1" x14ac:dyDescent="0.4">
      <c r="A189" s="637"/>
      <c r="B189" s="637"/>
      <c r="C189" s="637"/>
    </row>
    <row r="190" spans="1:7" x14ac:dyDescent="0.35">
      <c r="A190" s="641" t="s">
        <v>1683</v>
      </c>
      <c r="B190" s="641"/>
      <c r="C190" s="641"/>
    </row>
  </sheetData>
  <mergeCells count="8">
    <mergeCell ref="A190:C190"/>
    <mergeCell ref="B183:E183"/>
    <mergeCell ref="B1:G1"/>
    <mergeCell ref="B178:E178"/>
    <mergeCell ref="B179:E179"/>
    <mergeCell ref="B180:E180"/>
    <mergeCell ref="B181:E181"/>
    <mergeCell ref="B182:E18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29C1C-0843-4A9C-A64E-E938E5AAD43D}">
  <sheetPr codeName="Hoja3">
    <tabColor indexed="57"/>
  </sheetPr>
  <dimension ref="A1:AC1392"/>
  <sheetViews>
    <sheetView view="pageBreakPreview" topLeftCell="A236" zoomScale="60" zoomScaleNormal="55" workbookViewId="0">
      <selection activeCell="C14" sqref="C14:G14"/>
    </sheetView>
  </sheetViews>
  <sheetFormatPr baseColWidth="10" defaultColWidth="11.453125" defaultRowHeight="42.75" customHeight="1" x14ac:dyDescent="0.4"/>
  <cols>
    <col min="1" max="1" width="7.54296875" style="79" customWidth="1"/>
    <col min="2" max="2" width="26.08984375" style="140" customWidth="1"/>
    <col min="3" max="3" width="147.6328125" style="141" customWidth="1"/>
    <col min="4" max="4" width="24.453125" style="142" bestFit="1" customWidth="1"/>
    <col min="5" max="5" width="41.6328125" style="143" bestFit="1" customWidth="1"/>
    <col min="6" max="6" width="12.08984375" style="212" customWidth="1"/>
    <col min="7" max="7" width="15.90625" style="212" customWidth="1"/>
    <col min="8" max="8" width="13.6328125" style="213" customWidth="1"/>
    <col min="9" max="9" width="15.08984375" style="144" customWidth="1"/>
    <col min="10" max="10" width="10.6328125" style="144" customWidth="1"/>
    <col min="11" max="11" width="18.54296875" style="145" bestFit="1" customWidth="1"/>
    <col min="12" max="12" width="14" style="384" customWidth="1"/>
    <col min="13" max="13" width="26.6328125" style="83" customWidth="1"/>
    <col min="14" max="14" width="20.54296875" style="386" customWidth="1"/>
    <col min="15" max="15" width="17.6328125" style="386" customWidth="1"/>
    <col min="16" max="18" width="11.453125" style="386"/>
    <col min="19" max="19" width="11.453125" style="83"/>
    <col min="20" max="22" width="11.453125" style="386"/>
    <col min="23" max="16384" width="11.453125" style="79"/>
  </cols>
  <sheetData>
    <row r="1" spans="2:22" ht="42.75" customHeight="1" thickBot="1" x14ac:dyDescent="0.45"/>
    <row r="2" spans="2:22" ht="42" customHeight="1" x14ac:dyDescent="0.4">
      <c r="B2" s="590"/>
      <c r="C2" s="593" t="s">
        <v>1181</v>
      </c>
      <c r="D2" s="596" t="s">
        <v>1182</v>
      </c>
      <c r="E2" s="597"/>
      <c r="F2" s="597"/>
      <c r="G2" s="598"/>
      <c r="H2" s="596" t="s">
        <v>1183</v>
      </c>
      <c r="I2" s="597"/>
      <c r="J2" s="597"/>
      <c r="K2" s="599"/>
    </row>
    <row r="3" spans="2:22" ht="42" customHeight="1" x14ac:dyDescent="0.4">
      <c r="B3" s="591"/>
      <c r="C3" s="594"/>
      <c r="D3" s="600" t="s">
        <v>4</v>
      </c>
      <c r="E3" s="601"/>
      <c r="F3" s="601"/>
      <c r="G3" s="601"/>
      <c r="H3" s="601"/>
      <c r="I3" s="601"/>
      <c r="J3" s="601"/>
      <c r="K3" s="602"/>
    </row>
    <row r="4" spans="2:22" ht="42" customHeight="1" thickBot="1" x14ac:dyDescent="0.45">
      <c r="B4" s="592"/>
      <c r="C4" s="595"/>
      <c r="D4" s="603" t="s">
        <v>1184</v>
      </c>
      <c r="E4" s="604"/>
      <c r="F4" s="214">
        <v>13</v>
      </c>
      <c r="G4" s="215" t="s">
        <v>1185</v>
      </c>
      <c r="H4" s="216">
        <v>6</v>
      </c>
      <c r="I4" s="146"/>
      <c r="J4" s="147" t="s">
        <v>1186</v>
      </c>
      <c r="K4" s="209">
        <v>2022</v>
      </c>
    </row>
    <row r="5" spans="2:22" ht="42.75" customHeight="1" thickBot="1" x14ac:dyDescent="0.45"/>
    <row r="6" spans="2:22" ht="42.75" customHeight="1" x14ac:dyDescent="0.4">
      <c r="B6" s="616" t="s">
        <v>1187</v>
      </c>
      <c r="C6" s="617"/>
      <c r="D6" s="617"/>
      <c r="E6" s="617"/>
      <c r="F6" s="617"/>
      <c r="G6" s="617"/>
      <c r="H6" s="617"/>
      <c r="I6" s="617"/>
      <c r="J6" s="617"/>
      <c r="K6" s="618"/>
    </row>
    <row r="7" spans="2:22" ht="42.75" customHeight="1" x14ac:dyDescent="0.4">
      <c r="B7" s="619" t="str">
        <f>PRESUPUESTO!D1</f>
        <v>CONSORCIO PROCECSO CC
PRESUPUESTO GENERAL DE OBRA
INTERVENCIÓN:  9118. CENTRO ACUÍCOLA Y AGROINDUSTRIAL DE GAIRA 5 - CONSTRUCCIÓN ESCUELA GASTRONOMIA, HOTELERIA Y TURISMO - ETAPA 1</v>
      </c>
      <c r="C7" s="620"/>
      <c r="D7" s="620"/>
      <c r="E7" s="620"/>
      <c r="F7" s="620"/>
      <c r="G7" s="620"/>
      <c r="H7" s="620"/>
      <c r="I7" s="620"/>
      <c r="J7" s="620"/>
      <c r="K7" s="621"/>
    </row>
    <row r="8" spans="2:22" ht="42.75" customHeight="1" thickBot="1" x14ac:dyDescent="0.45">
      <c r="B8" s="622"/>
      <c r="C8" s="623"/>
      <c r="D8" s="623"/>
      <c r="E8" s="623"/>
      <c r="F8" s="623"/>
      <c r="G8" s="623"/>
      <c r="H8" s="623"/>
      <c r="I8" s="623"/>
      <c r="J8" s="623"/>
      <c r="K8" s="624"/>
    </row>
    <row r="9" spans="2:22" ht="42.75" customHeight="1" thickBot="1" x14ac:dyDescent="0.45"/>
    <row r="10" spans="2:22" ht="42.75" hidden="1" customHeight="1" thickBot="1" x14ac:dyDescent="0.45"/>
    <row r="11" spans="2:22" ht="27" x14ac:dyDescent="0.4">
      <c r="B11" s="612" t="s">
        <v>5</v>
      </c>
      <c r="C11" s="614" t="s">
        <v>1188</v>
      </c>
      <c r="D11" s="608" t="s">
        <v>23</v>
      </c>
      <c r="E11" s="614" t="s">
        <v>1189</v>
      </c>
      <c r="F11" s="625" t="s">
        <v>1190</v>
      </c>
      <c r="G11" s="626"/>
      <c r="H11" s="627"/>
      <c r="I11" s="380"/>
      <c r="J11" s="608" t="s">
        <v>1191</v>
      </c>
      <c r="K11" s="610" t="s">
        <v>1192</v>
      </c>
    </row>
    <row r="12" spans="2:22" ht="32.25" customHeight="1" x14ac:dyDescent="0.4">
      <c r="B12" s="613"/>
      <c r="C12" s="615"/>
      <c r="D12" s="609"/>
      <c r="E12" s="615"/>
      <c r="F12" s="381" t="s">
        <v>1193</v>
      </c>
      <c r="G12" s="381" t="s">
        <v>1194</v>
      </c>
      <c r="H12" s="381" t="s">
        <v>1195</v>
      </c>
      <c r="I12" s="381" t="s">
        <v>1196</v>
      </c>
      <c r="J12" s="609"/>
      <c r="K12" s="611"/>
      <c r="V12" s="386" t="s">
        <v>1197</v>
      </c>
    </row>
    <row r="13" spans="2:22" ht="42.75" customHeight="1" x14ac:dyDescent="0.4">
      <c r="B13" s="225" t="s">
        <v>27</v>
      </c>
      <c r="C13" s="605" t="s">
        <v>1198</v>
      </c>
      <c r="D13" s="606"/>
      <c r="E13" s="606"/>
      <c r="F13" s="606"/>
      <c r="G13" s="607"/>
      <c r="H13" s="226"/>
      <c r="I13" s="226"/>
      <c r="J13" s="226"/>
      <c r="K13" s="227"/>
    </row>
    <row r="14" spans="2:22" ht="42.75" customHeight="1" x14ac:dyDescent="0.4">
      <c r="B14" s="225" t="s">
        <v>29</v>
      </c>
      <c r="C14" s="605" t="s">
        <v>30</v>
      </c>
      <c r="D14" s="606"/>
      <c r="E14" s="606"/>
      <c r="F14" s="606"/>
      <c r="G14" s="607"/>
      <c r="H14" s="226"/>
      <c r="I14" s="226"/>
      <c r="J14" s="226"/>
      <c r="K14" s="227"/>
    </row>
    <row r="15" spans="2:22" ht="42.75" customHeight="1" x14ac:dyDescent="0.4">
      <c r="B15" s="228" t="str">
        <f>+PRESUPUESTO!C14</f>
        <v>A010</v>
      </c>
      <c r="C15" s="229" t="str">
        <f>+PRESUPUESTO!D14</f>
        <v>Localización, trazado y replanteo</v>
      </c>
      <c r="D15" s="230" t="str">
        <f>+PRESUPUESTO!E14</f>
        <v>M2</v>
      </c>
      <c r="E15" s="583"/>
      <c r="F15" s="583"/>
      <c r="G15" s="583"/>
      <c r="H15" s="583"/>
      <c r="I15" s="583"/>
      <c r="J15" s="583"/>
      <c r="K15" s="231">
        <f>+ROUND(SUM(K16:K16),2)</f>
        <v>2705.19</v>
      </c>
    </row>
    <row r="16" spans="2:22" ht="42.75" customHeight="1" x14ac:dyDescent="0.4">
      <c r="B16" s="232" t="str">
        <f>+B15</f>
        <v>A010</v>
      </c>
      <c r="C16" s="233" t="s">
        <v>1199</v>
      </c>
      <c r="D16" s="234"/>
      <c r="E16" s="235" t="s">
        <v>1200</v>
      </c>
      <c r="F16" s="236"/>
      <c r="G16" s="236"/>
      <c r="H16" s="237"/>
      <c r="I16" s="238">
        <f>3168.901-463.7136</f>
        <v>2705.1873999999998</v>
      </c>
      <c r="J16" s="237"/>
      <c r="K16" s="239">
        <f>+I16</f>
        <v>2705.1873999999998</v>
      </c>
    </row>
    <row r="17" spans="2:22" ht="42.75" customHeight="1" x14ac:dyDescent="0.4">
      <c r="B17" s="228" t="str">
        <f>+PRESUPUESTO!C15</f>
        <v>A020</v>
      </c>
      <c r="C17" s="229" t="str">
        <f>+PRESUPUESTO!D15</f>
        <v xml:space="preserve">Limpieza, descapote, retiro sobrantes - Manual </v>
      </c>
      <c r="D17" s="230" t="str">
        <f>+PRESUPUESTO!E15</f>
        <v>M2</v>
      </c>
      <c r="E17" s="583"/>
      <c r="F17" s="583"/>
      <c r="G17" s="583"/>
      <c r="H17" s="583"/>
      <c r="I17" s="583"/>
      <c r="J17" s="583"/>
      <c r="K17" s="231">
        <f>+ROUND(SUM(K18:K18),2)</f>
        <v>2705.19</v>
      </c>
    </row>
    <row r="18" spans="2:22" ht="42.75" customHeight="1" x14ac:dyDescent="0.4">
      <c r="B18" s="232" t="str">
        <f>+IF(K18="",CHAR(64),B17)</f>
        <v>A020</v>
      </c>
      <c r="C18" s="233" t="s">
        <v>1199</v>
      </c>
      <c r="D18" s="234"/>
      <c r="E18" s="235" t="s">
        <v>1200</v>
      </c>
      <c r="F18" s="236"/>
      <c r="G18" s="236"/>
      <c r="H18" s="237"/>
      <c r="I18" s="238">
        <f>I16</f>
        <v>2705.1873999999998</v>
      </c>
      <c r="J18" s="237"/>
      <c r="K18" s="239">
        <f>I18</f>
        <v>2705.1873999999998</v>
      </c>
    </row>
    <row r="19" spans="2:22" s="80" customFormat="1" ht="42.75" customHeight="1" x14ac:dyDescent="0.4">
      <c r="B19" s="228" t="str">
        <f>+PRESUPUESTO!C16</f>
        <v>A0240</v>
      </c>
      <c r="C19" s="229" t="str">
        <f>+PRESUPUESTO!D16</f>
        <v>Instalación provisional de redes de acueducto y alcantarillado</v>
      </c>
      <c r="D19" s="230" t="s">
        <v>38</v>
      </c>
      <c r="E19" s="583"/>
      <c r="F19" s="583"/>
      <c r="G19" s="583"/>
      <c r="H19" s="583"/>
      <c r="I19" s="583"/>
      <c r="J19" s="583"/>
      <c r="K19" s="231">
        <f>+ROUND(SUM(K20),2)</f>
        <v>50</v>
      </c>
      <c r="L19" s="384"/>
      <c r="M19" s="83"/>
      <c r="N19" s="386"/>
      <c r="O19" s="386"/>
      <c r="P19" s="386"/>
      <c r="Q19" s="386"/>
      <c r="R19" s="386"/>
      <c r="S19" s="83"/>
      <c r="T19" s="386"/>
      <c r="U19" s="386"/>
      <c r="V19" s="386"/>
    </row>
    <row r="20" spans="2:22" ht="42.75" customHeight="1" x14ac:dyDescent="0.4">
      <c r="B20" s="232" t="str">
        <f>+IF(K20="",CHAR(64),B19)</f>
        <v>A0240</v>
      </c>
      <c r="C20" s="233"/>
      <c r="D20" s="234"/>
      <c r="E20" s="235" t="s">
        <v>1200</v>
      </c>
      <c r="F20" s="236"/>
      <c r="G20" s="236"/>
      <c r="H20" s="237"/>
      <c r="I20" s="237">
        <v>50</v>
      </c>
      <c r="J20" s="237"/>
      <c r="K20" s="239">
        <f>+I20</f>
        <v>50</v>
      </c>
    </row>
    <row r="21" spans="2:22" s="80" customFormat="1" ht="42.75" customHeight="1" x14ac:dyDescent="0.4">
      <c r="B21" s="228" t="str">
        <f>+PRESUPUESTO!C17</f>
        <v xml:space="preserve">A0250 </v>
      </c>
      <c r="C21" s="229" t="str">
        <f>+PRESUPUESTO!D17</f>
        <v>Instalación provisional de redes de energia eléctrica</v>
      </c>
      <c r="D21" s="230" t="s">
        <v>38</v>
      </c>
      <c r="E21" s="583"/>
      <c r="F21" s="583"/>
      <c r="G21" s="583"/>
      <c r="H21" s="583"/>
      <c r="I21" s="583"/>
      <c r="J21" s="583"/>
      <c r="K21" s="231">
        <f>+ROUND(SUM(K22),2)</f>
        <v>50</v>
      </c>
      <c r="L21" s="384"/>
      <c r="M21" s="83"/>
      <c r="N21" s="386"/>
      <c r="O21" s="386"/>
      <c r="P21" s="386"/>
      <c r="Q21" s="386"/>
      <c r="R21" s="386"/>
      <c r="S21" s="83"/>
      <c r="T21" s="386"/>
      <c r="U21" s="386"/>
      <c r="V21" s="386"/>
    </row>
    <row r="22" spans="2:22" ht="42.75" customHeight="1" x14ac:dyDescent="0.4">
      <c r="B22" s="232" t="str">
        <f>+IF(K22="",CHAR(64),B21)</f>
        <v xml:space="preserve">A0250 </v>
      </c>
      <c r="C22" s="233"/>
      <c r="D22" s="234"/>
      <c r="E22" s="235" t="s">
        <v>1200</v>
      </c>
      <c r="F22" s="236"/>
      <c r="G22" s="236"/>
      <c r="H22" s="237"/>
      <c r="I22" s="237">
        <v>50</v>
      </c>
      <c r="J22" s="237"/>
      <c r="K22" s="239">
        <f>+I22</f>
        <v>50</v>
      </c>
    </row>
    <row r="23" spans="2:22" s="80" customFormat="1" ht="42.75" customHeight="1" x14ac:dyDescent="0.4">
      <c r="B23" s="228" t="str">
        <f>+PRESUPUESTO!C18</f>
        <v>A0260</v>
      </c>
      <c r="C23" s="229" t="str">
        <f>+PRESUPUESTO!D18</f>
        <v>Instalación provisional de redes de telefonia y datos</v>
      </c>
      <c r="D23" s="230" t="s">
        <v>38</v>
      </c>
      <c r="E23" s="583"/>
      <c r="F23" s="583"/>
      <c r="G23" s="583"/>
      <c r="H23" s="583"/>
      <c r="I23" s="583"/>
      <c r="J23" s="583"/>
      <c r="K23" s="231">
        <f>+ROUND(SUM(K24),2)</f>
        <v>20</v>
      </c>
      <c r="L23" s="384"/>
      <c r="M23" s="83"/>
      <c r="N23" s="386"/>
      <c r="O23" s="386"/>
      <c r="P23" s="386"/>
      <c r="Q23" s="386"/>
      <c r="R23" s="386"/>
      <c r="S23" s="83"/>
      <c r="T23" s="386"/>
      <c r="U23" s="386"/>
      <c r="V23" s="386"/>
    </row>
    <row r="24" spans="2:22" ht="42.75" customHeight="1" x14ac:dyDescent="0.4">
      <c r="B24" s="232" t="str">
        <f>+IF(K24="",CHAR(64),B23)</f>
        <v>A0260</v>
      </c>
      <c r="C24" s="233"/>
      <c r="D24" s="234"/>
      <c r="E24" s="235" t="s">
        <v>1200</v>
      </c>
      <c r="F24" s="236"/>
      <c r="G24" s="236"/>
      <c r="H24" s="237"/>
      <c r="I24" s="237">
        <v>20</v>
      </c>
      <c r="J24" s="237"/>
      <c r="K24" s="239">
        <f>+I24</f>
        <v>20</v>
      </c>
      <c r="U24" s="386" t="s">
        <v>1201</v>
      </c>
    </row>
    <row r="25" spans="2:22" s="80" customFormat="1" ht="42.75" customHeight="1" x14ac:dyDescent="0.4">
      <c r="B25" s="228" t="str">
        <f>+PRESUPUESTO!C19</f>
        <v>A0290</v>
      </c>
      <c r="C25" s="229" t="str">
        <f>+PRESUPUESTO!D19</f>
        <v>Cerramiento en polisombra</v>
      </c>
      <c r="D25" s="230" t="s">
        <v>38</v>
      </c>
      <c r="E25" s="583"/>
      <c r="F25" s="583"/>
      <c r="G25" s="583"/>
      <c r="H25" s="583"/>
      <c r="I25" s="583"/>
      <c r="J25" s="583"/>
      <c r="K25" s="231">
        <f>+ROUND(SUM(K26:K26),2)</f>
        <v>404.59</v>
      </c>
      <c r="L25" s="384"/>
      <c r="M25" s="83"/>
      <c r="N25" s="386"/>
      <c r="O25" s="386"/>
      <c r="P25" s="386"/>
      <c r="Q25" s="386"/>
      <c r="R25" s="386"/>
      <c r="S25" s="83"/>
      <c r="T25" s="386"/>
      <c r="U25" s="386"/>
      <c r="V25" s="386"/>
    </row>
    <row r="26" spans="2:22" ht="42.75" customHeight="1" x14ac:dyDescent="0.4">
      <c r="B26" s="232" t="str">
        <f>+IF(K26="",CHAR(64),B25)</f>
        <v>A0290</v>
      </c>
      <c r="C26" s="233" t="s">
        <v>1202</v>
      </c>
      <c r="D26" s="234"/>
      <c r="E26" s="235" t="s">
        <v>1203</v>
      </c>
      <c r="F26" s="236"/>
      <c r="G26" s="236"/>
      <c r="H26" s="237"/>
      <c r="I26" s="237">
        <v>404.58949999999999</v>
      </c>
      <c r="J26" s="237"/>
      <c r="K26" s="239">
        <f>+I26</f>
        <v>404.58949999999999</v>
      </c>
    </row>
    <row r="27" spans="2:22" ht="42.75" customHeight="1" x14ac:dyDescent="0.4">
      <c r="B27" s="240" t="s">
        <v>45</v>
      </c>
      <c r="C27" s="635" t="s">
        <v>46</v>
      </c>
      <c r="D27" s="635"/>
      <c r="E27" s="635"/>
      <c r="F27" s="635"/>
      <c r="G27" s="635"/>
      <c r="H27" s="226"/>
      <c r="I27" s="226"/>
      <c r="J27" s="226"/>
      <c r="K27" s="241"/>
    </row>
    <row r="28" spans="2:22" ht="42.75" customHeight="1" x14ac:dyDescent="0.4">
      <c r="B28" s="240" t="s">
        <v>47</v>
      </c>
      <c r="C28" s="635" t="s">
        <v>48</v>
      </c>
      <c r="D28" s="635"/>
      <c r="E28" s="635"/>
      <c r="F28" s="635"/>
      <c r="G28" s="635"/>
      <c r="H28" s="226"/>
      <c r="I28" s="226"/>
      <c r="J28" s="226"/>
      <c r="K28" s="241"/>
    </row>
    <row r="29" spans="2:22" ht="42.75" customHeight="1" x14ac:dyDescent="0.4">
      <c r="B29" s="228" t="str">
        <f>+PRESUPUESTO!C22</f>
        <v>A201010</v>
      </c>
      <c r="C29" s="229" t="str">
        <f>+PRESUPUESTO!D22</f>
        <v>Excavación mecánica en material comun incluye transporte</v>
      </c>
      <c r="D29" s="230" t="s">
        <v>51</v>
      </c>
      <c r="E29" s="242"/>
      <c r="F29" s="243"/>
      <c r="G29" s="243"/>
      <c r="H29" s="244"/>
      <c r="I29" s="244"/>
      <c r="J29" s="244"/>
      <c r="K29" s="231">
        <f>+ROUND(SUM(K30:K32),2)</f>
        <v>1003.83</v>
      </c>
    </row>
    <row r="30" spans="2:22" ht="42.75" customHeight="1" x14ac:dyDescent="0.4">
      <c r="B30" s="232" t="str">
        <f>+IF(K30="",CHAR(64),B29)</f>
        <v>A201010</v>
      </c>
      <c r="C30" s="233" t="s">
        <v>1204</v>
      </c>
      <c r="D30" s="234"/>
      <c r="E30" s="235" t="s">
        <v>1205</v>
      </c>
      <c r="F30" s="237">
        <v>8</v>
      </c>
      <c r="G30" s="237">
        <v>18</v>
      </c>
      <c r="H30" s="237">
        <v>4.0999999999999996</v>
      </c>
      <c r="I30" s="237"/>
      <c r="J30" s="237"/>
      <c r="K30" s="239">
        <f>+PRODUCT(F30:J30)</f>
        <v>590.4</v>
      </c>
    </row>
    <row r="31" spans="2:22" ht="42.75" customHeight="1" x14ac:dyDescent="0.4">
      <c r="B31" s="232" t="s">
        <v>49</v>
      </c>
      <c r="C31" s="233" t="s">
        <v>1206</v>
      </c>
      <c r="D31" s="234"/>
      <c r="E31" s="235" t="s">
        <v>1207</v>
      </c>
      <c r="F31" s="237"/>
      <c r="G31" s="237"/>
      <c r="H31" s="237"/>
      <c r="I31" s="237">
        <f>1.72+52.9</f>
        <v>54.62</v>
      </c>
      <c r="J31" s="237"/>
      <c r="K31" s="239">
        <f>+I31</f>
        <v>54.62</v>
      </c>
    </row>
    <row r="32" spans="2:22" ht="42.75" customHeight="1" x14ac:dyDescent="0.4">
      <c r="B32" s="232" t="s">
        <v>49</v>
      </c>
      <c r="C32" s="233" t="s">
        <v>1208</v>
      </c>
      <c r="D32" s="234"/>
      <c r="E32" s="235" t="s">
        <v>1209</v>
      </c>
      <c r="F32" s="237"/>
      <c r="G32" s="237"/>
      <c r="H32" s="237"/>
      <c r="I32" s="237"/>
      <c r="J32" s="237">
        <v>358.81</v>
      </c>
      <c r="K32" s="239">
        <f>+J32</f>
        <v>358.81</v>
      </c>
    </row>
    <row r="33" spans="1:22" ht="42.75" customHeight="1" x14ac:dyDescent="0.4">
      <c r="B33" s="228" t="s">
        <v>52</v>
      </c>
      <c r="C33" s="245" t="str">
        <f>+PRESUPUESTO!D23</f>
        <v>Relleno en recebo comun Compactado (Terraza Bloques Ref APU D2016040)</v>
      </c>
      <c r="D33" s="246" t="str">
        <f>+PRESUPUESTO!E23</f>
        <v>M3</v>
      </c>
      <c r="E33" s="243"/>
      <c r="F33" s="243"/>
      <c r="G33" s="244"/>
      <c r="H33" s="244"/>
      <c r="I33" s="244"/>
      <c r="J33" s="247"/>
      <c r="K33" s="248">
        <f>+K34</f>
        <v>453.42</v>
      </c>
    </row>
    <row r="34" spans="1:22" ht="42.75" customHeight="1" x14ac:dyDescent="0.4">
      <c r="B34" s="232" t="s">
        <v>52</v>
      </c>
      <c r="C34" s="233" t="s">
        <v>1210</v>
      </c>
      <c r="D34" s="234"/>
      <c r="E34" s="235"/>
      <c r="F34" s="237"/>
      <c r="G34" s="237"/>
      <c r="H34" s="237"/>
      <c r="I34" s="237"/>
      <c r="J34" s="237">
        <f>449+4.42</f>
        <v>453.42</v>
      </c>
      <c r="K34" s="239">
        <f>+J34</f>
        <v>453.42</v>
      </c>
    </row>
    <row r="35" spans="1:22" ht="42.75" customHeight="1" x14ac:dyDescent="0.4">
      <c r="B35" s="240" t="s">
        <v>54</v>
      </c>
      <c r="C35" s="635" t="s">
        <v>55</v>
      </c>
      <c r="D35" s="635"/>
      <c r="E35" s="635"/>
      <c r="F35" s="635"/>
      <c r="G35" s="635"/>
      <c r="H35" s="226"/>
      <c r="I35" s="226"/>
      <c r="J35" s="226"/>
      <c r="K35" s="241"/>
    </row>
    <row r="36" spans="1:22" s="80" customFormat="1" ht="42.75" customHeight="1" x14ac:dyDescent="0.4">
      <c r="B36" s="240" t="s">
        <v>56</v>
      </c>
      <c r="C36" s="635" t="s">
        <v>57</v>
      </c>
      <c r="D36" s="635"/>
      <c r="E36" s="635"/>
      <c r="F36" s="635"/>
      <c r="G36" s="635"/>
      <c r="H36" s="249"/>
      <c r="I36" s="249"/>
      <c r="J36" s="249"/>
      <c r="K36" s="250"/>
      <c r="L36" s="384"/>
      <c r="M36" s="83"/>
      <c r="N36" s="386"/>
      <c r="O36" s="386"/>
      <c r="P36" s="386"/>
      <c r="Q36" s="386"/>
      <c r="R36" s="386"/>
      <c r="S36" s="83"/>
      <c r="T36" s="386"/>
      <c r="U36" s="386"/>
      <c r="V36" s="386"/>
    </row>
    <row r="37" spans="1:22" s="80" customFormat="1" ht="42.75" customHeight="1" x14ac:dyDescent="0.4">
      <c r="B37" s="228" t="str">
        <f>+PRESUPUESTO!C26</f>
        <v>A301010</v>
      </c>
      <c r="C37" s="229" t="str">
        <f>+PRESUPUESTO!D26</f>
        <v>Excavación manual en material común</v>
      </c>
      <c r="D37" s="230" t="str">
        <f>+PRESUPUESTO!E26</f>
        <v>M3</v>
      </c>
      <c r="E37" s="251"/>
      <c r="F37" s="252"/>
      <c r="G37" s="252"/>
      <c r="H37" s="253"/>
      <c r="I37" s="253" t="s">
        <v>51</v>
      </c>
      <c r="J37" s="253"/>
      <c r="K37" s="231">
        <f>+ROUND(SUM(K38:K42),2)</f>
        <v>217.39</v>
      </c>
      <c r="L37" s="384"/>
      <c r="M37" s="83"/>
      <c r="N37" s="386"/>
      <c r="O37" s="386"/>
      <c r="P37" s="386"/>
      <c r="Q37" s="386"/>
      <c r="R37" s="386"/>
      <c r="S37" s="83"/>
      <c r="T37" s="386"/>
      <c r="U37" s="386"/>
      <c r="V37" s="386"/>
    </row>
    <row r="38" spans="1:22" s="80" customFormat="1" ht="42.75" customHeight="1" x14ac:dyDescent="0.4">
      <c r="A38" s="80" t="s">
        <v>1211</v>
      </c>
      <c r="B38" s="232" t="str">
        <f t="shared" ref="B38:B41" si="0">+IF(K38="",CHAR(64),B37)</f>
        <v>A301010</v>
      </c>
      <c r="C38" s="233" t="s">
        <v>1212</v>
      </c>
      <c r="D38" s="234"/>
      <c r="E38" s="235" t="s">
        <v>1213</v>
      </c>
      <c r="F38" s="236"/>
      <c r="G38" s="236"/>
      <c r="H38" s="237"/>
      <c r="I38" s="238">
        <v>95.85</v>
      </c>
      <c r="J38" s="237"/>
      <c r="K38" s="254">
        <f>I38</f>
        <v>95.85</v>
      </c>
      <c r="L38" s="384"/>
      <c r="M38" s="83"/>
      <c r="N38" s="386"/>
      <c r="O38" s="386"/>
      <c r="P38" s="386"/>
      <c r="Q38" s="386"/>
      <c r="R38" s="386"/>
      <c r="S38" s="83"/>
      <c r="T38" s="386"/>
      <c r="U38" s="386"/>
      <c r="V38" s="386"/>
    </row>
    <row r="39" spans="1:22" s="80" customFormat="1" ht="42.75" customHeight="1" x14ac:dyDescent="0.4">
      <c r="A39" s="80" t="s">
        <v>1211</v>
      </c>
      <c r="B39" s="232" t="str">
        <f t="shared" si="0"/>
        <v>A301010</v>
      </c>
      <c r="C39" s="233" t="s">
        <v>1214</v>
      </c>
      <c r="D39" s="234"/>
      <c r="E39" s="235" t="s">
        <v>1215</v>
      </c>
      <c r="F39" s="236"/>
      <c r="G39" s="236"/>
      <c r="H39" s="237"/>
      <c r="I39" s="238">
        <v>10.72</v>
      </c>
      <c r="J39" s="237"/>
      <c r="K39" s="254">
        <f>I39</f>
        <v>10.72</v>
      </c>
      <c r="L39" s="384"/>
      <c r="M39" s="83"/>
      <c r="N39" s="386"/>
      <c r="O39" s="386"/>
      <c r="P39" s="386"/>
      <c r="Q39" s="386"/>
      <c r="R39" s="386"/>
      <c r="S39" s="83"/>
      <c r="T39" s="386"/>
      <c r="U39" s="386"/>
      <c r="V39" s="386"/>
    </row>
    <row r="40" spans="1:22" s="80" customFormat="1" ht="42.75" customHeight="1" x14ac:dyDescent="0.4">
      <c r="A40" s="80" t="s">
        <v>1216</v>
      </c>
      <c r="B40" s="232" t="str">
        <f t="shared" si="0"/>
        <v>A301010</v>
      </c>
      <c r="C40" s="233" t="s">
        <v>1217</v>
      </c>
      <c r="D40" s="234"/>
      <c r="E40" s="235" t="s">
        <v>1218</v>
      </c>
      <c r="F40" s="236"/>
      <c r="G40" s="236"/>
      <c r="H40" s="237"/>
      <c r="I40" s="238">
        <v>108.42</v>
      </c>
      <c r="J40" s="237"/>
      <c r="K40" s="254">
        <v>93.43</v>
      </c>
      <c r="L40" s="384"/>
      <c r="M40" s="83"/>
      <c r="N40" s="386"/>
      <c r="O40" s="386"/>
      <c r="P40" s="386"/>
      <c r="Q40" s="386"/>
      <c r="R40" s="386"/>
      <c r="S40" s="83"/>
      <c r="T40" s="386"/>
      <c r="U40" s="386"/>
      <c r="V40" s="386"/>
    </row>
    <row r="41" spans="1:22" s="80" customFormat="1" ht="42.75" customHeight="1" x14ac:dyDescent="0.4">
      <c r="A41" s="80" t="s">
        <v>1211</v>
      </c>
      <c r="B41" s="232" t="str">
        <f t="shared" si="0"/>
        <v>A301010</v>
      </c>
      <c r="C41" s="233" t="s">
        <v>1219</v>
      </c>
      <c r="D41" s="234"/>
      <c r="E41" s="235" t="s">
        <v>1220</v>
      </c>
      <c r="F41" s="236"/>
      <c r="G41" s="236"/>
      <c r="H41" s="237"/>
      <c r="I41" s="238">
        <v>9.5399999999999991</v>
      </c>
      <c r="J41" s="237"/>
      <c r="K41" s="254">
        <v>14.99</v>
      </c>
      <c r="L41" s="384"/>
      <c r="M41" s="83"/>
      <c r="N41" s="386"/>
      <c r="O41" s="386"/>
      <c r="P41" s="386"/>
      <c r="Q41" s="386"/>
      <c r="R41" s="386"/>
      <c r="S41" s="83"/>
      <c r="T41" s="386"/>
      <c r="U41" s="386"/>
      <c r="V41" s="386"/>
    </row>
    <row r="42" spans="1:22" s="80" customFormat="1" ht="42.75" customHeight="1" x14ac:dyDescent="0.4">
      <c r="B42" s="232" t="s">
        <v>58</v>
      </c>
      <c r="C42" s="233" t="s">
        <v>1221</v>
      </c>
      <c r="D42" s="234" t="s">
        <v>10</v>
      </c>
      <c r="E42" s="235" t="s">
        <v>1222</v>
      </c>
      <c r="F42" s="236"/>
      <c r="G42" s="236"/>
      <c r="H42" s="237"/>
      <c r="I42" s="238">
        <f>2.5*0.4*0.4</f>
        <v>0.4</v>
      </c>
      <c r="J42" s="237">
        <v>6</v>
      </c>
      <c r="K42" s="254">
        <f>I42*J42</f>
        <v>2.4000000000000004</v>
      </c>
      <c r="L42" s="384" t="s">
        <v>1223</v>
      </c>
      <c r="M42" s="83"/>
      <c r="N42" s="386" t="s">
        <v>1224</v>
      </c>
      <c r="O42" s="386"/>
      <c r="P42" s="386"/>
      <c r="Q42" s="386"/>
      <c r="R42" s="386"/>
      <c r="S42" s="83"/>
      <c r="T42" s="386"/>
      <c r="U42" s="386"/>
      <c r="V42" s="386"/>
    </row>
    <row r="43" spans="1:22" s="80" customFormat="1" ht="42.75" customHeight="1" x14ac:dyDescent="0.4">
      <c r="B43" s="228" t="s">
        <v>60</v>
      </c>
      <c r="C43" s="229" t="str">
        <f>PRESUPUESTO!D27</f>
        <v>Mejoramiento del terreno con material Sub base granular tipo SBG-1</v>
      </c>
      <c r="D43" s="230" t="s">
        <v>33</v>
      </c>
      <c r="E43" s="251"/>
      <c r="F43" s="252"/>
      <c r="G43" s="252"/>
      <c r="H43" s="253"/>
      <c r="I43" s="253" t="s">
        <v>33</v>
      </c>
      <c r="J43" s="253"/>
      <c r="K43" s="231">
        <f>SUM(K44:K46)</f>
        <v>1130.6300000000001</v>
      </c>
      <c r="L43" s="384"/>
      <c r="M43" s="83"/>
      <c r="N43" s="386"/>
      <c r="O43" s="386"/>
      <c r="P43" s="386"/>
      <c r="Q43" s="386"/>
      <c r="R43" s="386"/>
      <c r="S43" s="83"/>
      <c r="T43" s="386"/>
      <c r="U43" s="386"/>
      <c r="V43" s="386"/>
    </row>
    <row r="44" spans="1:22" s="80" customFormat="1" ht="42.75" customHeight="1" x14ac:dyDescent="0.4">
      <c r="B44" s="232" t="str">
        <f>+IF(K44="",CHAR(64),B43)</f>
        <v>A301020</v>
      </c>
      <c r="C44" s="233" t="s">
        <v>1225</v>
      </c>
      <c r="D44" s="234" t="s">
        <v>1226</v>
      </c>
      <c r="E44" s="235" t="s">
        <v>1200</v>
      </c>
      <c r="F44" s="236"/>
      <c r="G44" s="236"/>
      <c r="H44" s="237"/>
      <c r="I44" s="238">
        <v>15.44</v>
      </c>
      <c r="J44" s="237"/>
      <c r="K44" s="254">
        <f>+I44</f>
        <v>15.44</v>
      </c>
      <c r="L44" s="384"/>
      <c r="M44" s="83"/>
      <c r="N44" s="386"/>
      <c r="O44" s="386"/>
      <c r="P44" s="386"/>
      <c r="Q44" s="386"/>
      <c r="R44" s="386"/>
      <c r="S44" s="83"/>
      <c r="T44" s="386"/>
      <c r="U44" s="386"/>
      <c r="V44" s="386"/>
    </row>
    <row r="45" spans="1:22" s="80" customFormat="1" ht="42.75" customHeight="1" x14ac:dyDescent="0.4">
      <c r="B45" s="232" t="s">
        <v>60</v>
      </c>
      <c r="C45" s="233" t="s">
        <v>1227</v>
      </c>
      <c r="D45" s="234" t="s">
        <v>1226</v>
      </c>
      <c r="E45" s="235" t="s">
        <v>1200</v>
      </c>
      <c r="F45" s="236"/>
      <c r="G45" s="236"/>
      <c r="H45" s="237"/>
      <c r="I45" s="238">
        <v>935.23</v>
      </c>
      <c r="J45" s="237"/>
      <c r="K45" s="254">
        <f>I45</f>
        <v>935.23</v>
      </c>
      <c r="L45" s="384"/>
      <c r="M45" s="177"/>
      <c r="N45" s="386"/>
      <c r="O45" s="386"/>
      <c r="P45" s="386"/>
      <c r="Q45" s="386"/>
      <c r="R45" s="386"/>
      <c r="S45" s="83"/>
      <c r="T45" s="386"/>
      <c r="U45" s="386"/>
      <c r="V45" s="386"/>
    </row>
    <row r="46" spans="1:22" s="80" customFormat="1" ht="42.75" customHeight="1" x14ac:dyDescent="0.4">
      <c r="A46" s="80" t="s">
        <v>1216</v>
      </c>
      <c r="B46" s="232" t="s">
        <v>60</v>
      </c>
      <c r="C46" s="233" t="s">
        <v>1228</v>
      </c>
      <c r="D46" s="234" t="s">
        <v>1226</v>
      </c>
      <c r="E46" s="235" t="s">
        <v>1200</v>
      </c>
      <c r="F46" s="236"/>
      <c r="G46" s="236"/>
      <c r="H46" s="237"/>
      <c r="I46" s="238">
        <v>179.96</v>
      </c>
      <c r="J46" s="237"/>
      <c r="K46" s="254">
        <f>I46</f>
        <v>179.96</v>
      </c>
      <c r="L46" s="384"/>
      <c r="M46" s="177"/>
      <c r="N46" s="386"/>
      <c r="O46" s="386"/>
      <c r="P46" s="386"/>
      <c r="Q46" s="386"/>
      <c r="R46" s="386"/>
      <c r="S46" s="83"/>
      <c r="T46" s="386"/>
      <c r="U46" s="386"/>
      <c r="V46" s="386"/>
    </row>
    <row r="47" spans="1:22" ht="42.75" customHeight="1" x14ac:dyDescent="0.4">
      <c r="B47" s="228" t="s">
        <v>62</v>
      </c>
      <c r="C47" s="229" t="str">
        <f>PRESUPUESTO!D28</f>
        <v>Mejoramiento de la base de andenes exteriores</v>
      </c>
      <c r="D47" s="230" t="s">
        <v>33</v>
      </c>
      <c r="E47" s="252"/>
      <c r="F47" s="252"/>
      <c r="G47" s="252"/>
      <c r="H47" s="252"/>
      <c r="I47" s="253" t="s">
        <v>33</v>
      </c>
      <c r="J47" s="252"/>
      <c r="K47" s="231">
        <f>+ROUND(SUM(K48:K49),2)</f>
        <v>1298.58</v>
      </c>
      <c r="M47" s="177"/>
    </row>
    <row r="48" spans="1:22" s="83" customFormat="1" ht="42.75" customHeight="1" x14ac:dyDescent="0.4">
      <c r="B48" s="232" t="str">
        <f>+IF(K48="",CHAR(64),B47)</f>
        <v>A301030</v>
      </c>
      <c r="C48" s="233" t="s">
        <v>1229</v>
      </c>
      <c r="D48" s="234" t="s">
        <v>1230</v>
      </c>
      <c r="E48" s="235" t="s">
        <v>1200</v>
      </c>
      <c r="F48" s="236"/>
      <c r="G48" s="236"/>
      <c r="H48" s="237"/>
      <c r="I48" s="237">
        <v>1038.8599999999999</v>
      </c>
      <c r="J48" s="237"/>
      <c r="K48" s="239">
        <f>+I48</f>
        <v>1038.8599999999999</v>
      </c>
      <c r="L48" s="384"/>
      <c r="M48" s="177"/>
      <c r="N48" s="386"/>
      <c r="O48" s="386"/>
      <c r="P48" s="386"/>
      <c r="Q48" s="386"/>
      <c r="R48" s="386"/>
      <c r="T48" s="386"/>
      <c r="U48" s="386"/>
      <c r="V48" s="386"/>
    </row>
    <row r="49" spans="1:29" s="83" customFormat="1" ht="42.75" customHeight="1" x14ac:dyDescent="0.4">
      <c r="B49" s="232" t="str">
        <f>+IF(K49="",CHAR(64),B48)</f>
        <v>A301030</v>
      </c>
      <c r="C49" s="233" t="s">
        <v>1231</v>
      </c>
      <c r="D49" s="234" t="s">
        <v>1230</v>
      </c>
      <c r="E49" s="235" t="s">
        <v>1200</v>
      </c>
      <c r="F49" s="236"/>
      <c r="G49" s="236"/>
      <c r="H49" s="237"/>
      <c r="I49" s="237">
        <v>259.72000000000003</v>
      </c>
      <c r="J49" s="237"/>
      <c r="K49" s="239">
        <f>+I49</f>
        <v>259.72000000000003</v>
      </c>
      <c r="L49" s="384"/>
      <c r="N49" s="386"/>
      <c r="O49" s="386"/>
      <c r="P49" s="386"/>
      <c r="Q49" s="386"/>
      <c r="R49" s="386"/>
      <c r="T49" s="386"/>
      <c r="U49" s="386" t="s">
        <v>1232</v>
      </c>
      <c r="V49" s="386"/>
    </row>
    <row r="50" spans="1:29" ht="42.75" customHeight="1" x14ac:dyDescent="0.4">
      <c r="B50" s="240" t="s">
        <v>64</v>
      </c>
      <c r="C50" s="635" t="s">
        <v>65</v>
      </c>
      <c r="D50" s="635"/>
      <c r="E50" s="635"/>
      <c r="F50" s="635"/>
      <c r="G50" s="635"/>
      <c r="H50" s="226"/>
      <c r="I50" s="226"/>
      <c r="J50" s="226"/>
      <c r="K50" s="241"/>
    </row>
    <row r="51" spans="1:29" ht="42.75" customHeight="1" x14ac:dyDescent="0.4">
      <c r="B51" s="228" t="str">
        <f>+PRESUPUESTO!C33</f>
        <v>A3020310</v>
      </c>
      <c r="C51" s="229" t="str">
        <f>+PRESUPUESTO!D33</f>
        <v>Concreto ciclópeo para cimentación (60% concreto 3000PSI y 40% piedra media zonga) incluye acero para fijar en viga de cimentación según plano</v>
      </c>
      <c r="D51" s="230" t="str">
        <f>+PRESUPUESTO!E33</f>
        <v>M3</v>
      </c>
      <c r="E51" s="242"/>
      <c r="F51" s="243"/>
      <c r="G51" s="243"/>
      <c r="H51" s="244"/>
      <c r="I51" s="253" t="s">
        <v>51</v>
      </c>
      <c r="J51" s="244"/>
      <c r="K51" s="231">
        <f>SUM(K52:K53)</f>
        <v>5.19</v>
      </c>
    </row>
    <row r="52" spans="1:29" s="81" customFormat="1" ht="42.75" customHeight="1" x14ac:dyDescent="0.4">
      <c r="B52" s="232" t="str">
        <f>+IF(K52="",CHAR(64),B51)</f>
        <v>A3020310</v>
      </c>
      <c r="C52" s="255" t="s">
        <v>1233</v>
      </c>
      <c r="D52" s="234"/>
      <c r="E52" s="235" t="s">
        <v>1234</v>
      </c>
      <c r="F52" s="256"/>
      <c r="G52" s="256"/>
      <c r="H52" s="237"/>
      <c r="I52" s="237">
        <v>3.99</v>
      </c>
      <c r="J52" s="237"/>
      <c r="K52" s="254">
        <f>I52</f>
        <v>3.99</v>
      </c>
      <c r="L52" s="384"/>
      <c r="M52" s="83"/>
      <c r="N52" s="386"/>
      <c r="O52" s="386"/>
      <c r="P52" s="386"/>
      <c r="Q52" s="386"/>
      <c r="R52" s="386"/>
      <c r="S52" s="83"/>
      <c r="T52" s="386"/>
      <c r="U52" s="386"/>
      <c r="V52" s="386"/>
      <c r="AC52" s="81" t="s">
        <v>1235</v>
      </c>
    </row>
    <row r="53" spans="1:29" ht="42.75" customHeight="1" x14ac:dyDescent="0.4">
      <c r="B53" s="232" t="str">
        <f>+IF(K53="",CHAR(64),B52)</f>
        <v>A3020310</v>
      </c>
      <c r="C53" s="255" t="s">
        <v>1233</v>
      </c>
      <c r="D53" s="234"/>
      <c r="E53" s="235" t="s">
        <v>55</v>
      </c>
      <c r="F53" s="256"/>
      <c r="G53" s="256"/>
      <c r="H53" s="237"/>
      <c r="I53" s="238">
        <v>1.2</v>
      </c>
      <c r="J53" s="237"/>
      <c r="K53" s="254">
        <f>I53</f>
        <v>1.2</v>
      </c>
    </row>
    <row r="54" spans="1:29" ht="42.75" customHeight="1" x14ac:dyDescent="0.4">
      <c r="B54" s="228" t="str">
        <f>+PRESUPUESTO!C34</f>
        <v>A3020490</v>
      </c>
      <c r="C54" s="229" t="str">
        <f>+PRESUPUESTO!D34</f>
        <v>Construcción de zapata de cimentación en concreto f'c= 3500PSI según estudio de suelos</v>
      </c>
      <c r="D54" s="230" t="str">
        <f>+PRESUPUESTO!E34</f>
        <v>M3</v>
      </c>
      <c r="E54" s="242"/>
      <c r="F54" s="243"/>
      <c r="G54" s="243"/>
      <c r="H54" s="244"/>
      <c r="I54" s="253" t="s">
        <v>51</v>
      </c>
      <c r="J54" s="244"/>
      <c r="K54" s="231">
        <f>SUM(K55:K55)</f>
        <v>63.43</v>
      </c>
    </row>
    <row r="55" spans="1:29" ht="42.75" customHeight="1" x14ac:dyDescent="0.4">
      <c r="B55" s="232" t="str">
        <f>+IF(K55="",CHAR(64),B54)</f>
        <v>A3020490</v>
      </c>
      <c r="C55" s="255" t="s">
        <v>1233</v>
      </c>
      <c r="D55" s="234"/>
      <c r="E55" s="235"/>
      <c r="F55" s="256"/>
      <c r="G55" s="256"/>
      <c r="H55" s="237"/>
      <c r="I55" s="237">
        <v>63.43</v>
      </c>
      <c r="J55" s="237"/>
      <c r="K55" s="254">
        <f>I55</f>
        <v>63.43</v>
      </c>
    </row>
    <row r="56" spans="1:29" ht="42.75" customHeight="1" x14ac:dyDescent="0.4">
      <c r="B56" s="228" t="str">
        <f>+PRESUPUESTO!C30</f>
        <v>A3020140</v>
      </c>
      <c r="C56" s="229" t="str">
        <f>+PRESUPUESTO!D30</f>
        <v>Concreto De Limpieza De 2000 Psi (Solado) E=0.05m</v>
      </c>
      <c r="D56" s="230" t="str">
        <f>+PRESUPUESTO!E30</f>
        <v>M3</v>
      </c>
      <c r="E56" s="242"/>
      <c r="F56" s="243"/>
      <c r="G56" s="243"/>
      <c r="H56" s="244"/>
      <c r="I56" s="253" t="s">
        <v>51</v>
      </c>
      <c r="J56" s="244"/>
      <c r="K56" s="231">
        <f>SUM(K57:K60)</f>
        <v>18.750000000000004</v>
      </c>
    </row>
    <row r="57" spans="1:29" ht="42.75" customHeight="1" x14ac:dyDescent="0.4">
      <c r="B57" s="232" t="str">
        <f t="shared" ref="B57:B60" si="1">+IF(K57="",CHAR(64),B56)</f>
        <v>A3020140</v>
      </c>
      <c r="C57" s="255" t="s">
        <v>1236</v>
      </c>
      <c r="D57" s="234"/>
      <c r="E57" s="257" t="s">
        <v>1237</v>
      </c>
      <c r="F57" s="258"/>
      <c r="G57" s="238"/>
      <c r="H57" s="237"/>
      <c r="I57" s="237">
        <v>7.64</v>
      </c>
      <c r="J57" s="237"/>
      <c r="K57" s="254">
        <f>+I57</f>
        <v>7.64</v>
      </c>
    </row>
    <row r="58" spans="1:29" ht="42.75" customHeight="1" x14ac:dyDescent="0.4">
      <c r="B58" s="232" t="str">
        <f t="shared" si="1"/>
        <v>A3020140</v>
      </c>
      <c r="C58" s="255" t="s">
        <v>1238</v>
      </c>
      <c r="D58" s="234"/>
      <c r="E58" s="257" t="s">
        <v>1239</v>
      </c>
      <c r="F58" s="258"/>
      <c r="G58" s="238"/>
      <c r="H58" s="237"/>
      <c r="I58" s="237">
        <v>1.36</v>
      </c>
      <c r="J58" s="237"/>
      <c r="K58" s="254">
        <f>+I58</f>
        <v>1.36</v>
      </c>
    </row>
    <row r="59" spans="1:29" ht="42.75" customHeight="1" x14ac:dyDescent="0.4">
      <c r="B59" s="232" t="str">
        <f t="shared" si="1"/>
        <v>A3020140</v>
      </c>
      <c r="C59" s="255" t="s">
        <v>1240</v>
      </c>
      <c r="D59" s="234"/>
      <c r="E59" s="257" t="s">
        <v>1241</v>
      </c>
      <c r="F59" s="258"/>
      <c r="G59" s="238"/>
      <c r="H59" s="237"/>
      <c r="I59" s="237">
        <v>8.56</v>
      </c>
      <c r="J59" s="237"/>
      <c r="K59" s="254">
        <f>+I59</f>
        <v>8.56</v>
      </c>
    </row>
    <row r="60" spans="1:29" ht="42.75" customHeight="1" x14ac:dyDescent="0.4">
      <c r="B60" s="232" t="str">
        <f t="shared" si="1"/>
        <v>A3020140</v>
      </c>
      <c r="C60" s="255" t="s">
        <v>1242</v>
      </c>
      <c r="D60" s="234"/>
      <c r="E60" s="257" t="s">
        <v>1243</v>
      </c>
      <c r="F60" s="258"/>
      <c r="G60" s="238"/>
      <c r="H60" s="237"/>
      <c r="I60" s="237">
        <v>1.19</v>
      </c>
      <c r="J60" s="237"/>
      <c r="K60" s="254">
        <f>+I60</f>
        <v>1.19</v>
      </c>
    </row>
    <row r="61" spans="1:29" ht="42.75" customHeight="1" x14ac:dyDescent="0.4">
      <c r="B61" s="228" t="str">
        <f>+PRESUPUESTO!C31</f>
        <v>A3020200</v>
      </c>
      <c r="C61" s="229" t="str">
        <f>+PRESUPUESTO!D31</f>
        <v>Junta Constructiva Tipo 1 - Junta de Dilatación</v>
      </c>
      <c r="D61" s="230" t="str">
        <f>+PRESUPUESTO!E31</f>
        <v>ML</v>
      </c>
      <c r="E61" s="583"/>
      <c r="F61" s="583"/>
      <c r="G61" s="583"/>
      <c r="H61" s="583"/>
      <c r="I61" s="583"/>
      <c r="J61" s="583"/>
      <c r="K61" s="231">
        <f>+ROUND(SUM(K62:K62),2)</f>
        <v>184.64</v>
      </c>
    </row>
    <row r="62" spans="1:29" s="83" customFormat="1" ht="42.75" customHeight="1" x14ac:dyDescent="0.4">
      <c r="B62" s="232" t="str">
        <f>+IF(K62="",CHAR(64),B61)</f>
        <v>A3020200</v>
      </c>
      <c r="C62" s="255" t="s">
        <v>1244</v>
      </c>
      <c r="D62" s="234"/>
      <c r="E62" s="235"/>
      <c r="F62" s="256">
        <v>184.64</v>
      </c>
      <c r="G62" s="256"/>
      <c r="H62" s="237"/>
      <c r="I62" s="237"/>
      <c r="J62" s="237"/>
      <c r="K62" s="254">
        <f>+F62</f>
        <v>184.64</v>
      </c>
      <c r="L62" s="384"/>
      <c r="N62" s="386"/>
      <c r="O62" s="386"/>
      <c r="P62" s="386"/>
      <c r="Q62" s="386"/>
      <c r="R62" s="386"/>
      <c r="T62" s="386"/>
      <c r="U62" s="386"/>
      <c r="V62" s="386"/>
    </row>
    <row r="63" spans="1:29" ht="42.75" customHeight="1" x14ac:dyDescent="0.4">
      <c r="B63" s="228" t="str">
        <f>+PRESUPUESTO!C32</f>
        <v>A3020210</v>
      </c>
      <c r="C63" s="229" t="str">
        <f>+PRESUPUESTO!D32</f>
        <v>Junta Constructiva Tipo 2- Junta de Construccion en icopor 1cm</v>
      </c>
      <c r="D63" s="230" t="str">
        <f>+PRESUPUESTO!E32</f>
        <v>ML</v>
      </c>
      <c r="E63" s="583"/>
      <c r="F63" s="583"/>
      <c r="G63" s="583"/>
      <c r="H63" s="583"/>
      <c r="I63" s="583"/>
      <c r="J63" s="583"/>
      <c r="K63" s="231">
        <f>+ROUND(SUM(K64:K64),2)</f>
        <v>293.20999999999998</v>
      </c>
    </row>
    <row r="64" spans="1:29" s="83" customFormat="1" ht="42.75" customHeight="1" x14ac:dyDescent="0.4">
      <c r="A64" s="84"/>
      <c r="B64" s="232" t="str">
        <f>+IF(K64="",CHAR(64),B63)</f>
        <v>A3020210</v>
      </c>
      <c r="C64" s="255" t="s">
        <v>1244</v>
      </c>
      <c r="D64" s="234"/>
      <c r="E64" s="235"/>
      <c r="F64" s="256">
        <v>293.20999999999998</v>
      </c>
      <c r="G64" s="256"/>
      <c r="H64" s="237"/>
      <c r="I64" s="237"/>
      <c r="J64" s="237"/>
      <c r="K64" s="254">
        <f>F64</f>
        <v>293.20999999999998</v>
      </c>
      <c r="L64" s="384"/>
      <c r="N64" s="386"/>
      <c r="O64" s="386"/>
      <c r="P64" s="386"/>
      <c r="Q64" s="386"/>
      <c r="R64" s="386"/>
      <c r="T64" s="386"/>
      <c r="U64" s="386"/>
      <c r="V64" s="386"/>
    </row>
    <row r="65" spans="1:22" ht="42.75" customHeight="1" x14ac:dyDescent="0.4">
      <c r="A65" s="82"/>
      <c r="B65" s="240" t="s">
        <v>76</v>
      </c>
      <c r="C65" s="635" t="s">
        <v>77</v>
      </c>
      <c r="D65" s="635"/>
      <c r="E65" s="635"/>
      <c r="F65" s="635"/>
      <c r="G65" s="635"/>
      <c r="H65" s="226"/>
      <c r="I65" s="226"/>
      <c r="J65" s="226"/>
      <c r="K65" s="241"/>
    </row>
    <row r="66" spans="1:22" s="80" customFormat="1" ht="42.75" customHeight="1" x14ac:dyDescent="0.4">
      <c r="A66" s="82"/>
      <c r="B66" s="240" t="s">
        <v>78</v>
      </c>
      <c r="C66" s="635" t="s">
        <v>79</v>
      </c>
      <c r="D66" s="635"/>
      <c r="E66" s="635"/>
      <c r="F66" s="635"/>
      <c r="G66" s="635"/>
      <c r="H66" s="226"/>
      <c r="I66" s="226"/>
      <c r="J66" s="226"/>
      <c r="K66" s="241"/>
      <c r="L66" s="384"/>
      <c r="M66" s="83"/>
      <c r="N66" s="386"/>
      <c r="O66" s="386"/>
      <c r="P66" s="386"/>
      <c r="Q66" s="386"/>
      <c r="R66" s="386"/>
      <c r="S66" s="83"/>
      <c r="T66" s="386"/>
      <c r="U66" s="386"/>
      <c r="V66" s="386"/>
    </row>
    <row r="67" spans="1:22" s="80" customFormat="1" ht="42.75" customHeight="1" x14ac:dyDescent="0.4">
      <c r="A67" s="82"/>
      <c r="B67" s="228" t="str">
        <f>+PRESUPUESTO!C37</f>
        <v>B1030</v>
      </c>
      <c r="C67" s="229" t="str">
        <f>+PRESUPUESTO!D37</f>
        <v>ESCALERA EN CONCRETO 4000 PSI</v>
      </c>
      <c r="D67" s="230" t="str">
        <f>+PRESUPUESTO!E37</f>
        <v>M3</v>
      </c>
      <c r="E67" s="242"/>
      <c r="F67" s="243"/>
      <c r="G67" s="243"/>
      <c r="H67" s="244"/>
      <c r="I67" s="253"/>
      <c r="J67" s="244"/>
      <c r="K67" s="231">
        <f>+SUM(K68:K68)</f>
        <v>3.75</v>
      </c>
      <c r="L67" s="384"/>
      <c r="M67" s="83"/>
      <c r="N67" s="386"/>
      <c r="O67" s="386"/>
      <c r="P67" s="386"/>
      <c r="Q67" s="386"/>
      <c r="R67" s="386"/>
      <c r="S67" s="83"/>
      <c r="T67" s="386"/>
      <c r="U67" s="386"/>
      <c r="V67" s="386"/>
    </row>
    <row r="68" spans="1:22" s="80" customFormat="1" ht="42.75" customHeight="1" x14ac:dyDescent="0.4">
      <c r="A68" s="82"/>
      <c r="B68" s="232" t="str">
        <f>+IF(K68="",CHAR(64),B67)</f>
        <v>B1030</v>
      </c>
      <c r="C68" s="233" t="s">
        <v>1245</v>
      </c>
      <c r="D68" s="234"/>
      <c r="E68" s="235" t="s">
        <v>1246</v>
      </c>
      <c r="F68" s="256"/>
      <c r="G68" s="256"/>
      <c r="H68" s="237"/>
      <c r="I68" s="237"/>
      <c r="J68" s="238">
        <v>3.75</v>
      </c>
      <c r="K68" s="254">
        <f>+J68</f>
        <v>3.75</v>
      </c>
      <c r="L68" s="384"/>
      <c r="M68" s="83"/>
      <c r="N68" s="386"/>
      <c r="O68" s="386"/>
      <c r="P68" s="386"/>
      <c r="Q68" s="386"/>
      <c r="R68" s="386"/>
      <c r="S68" s="83"/>
      <c r="T68" s="386"/>
      <c r="U68" s="386"/>
      <c r="V68" s="386"/>
    </row>
    <row r="69" spans="1:22" ht="42.75" customHeight="1" x14ac:dyDescent="0.4">
      <c r="A69" s="82"/>
      <c r="B69" s="228" t="str">
        <f>+PRESUPUESTO!C38</f>
        <v>B10380</v>
      </c>
      <c r="C69" s="229" t="str">
        <f>+PRESUPUESTO!D38</f>
        <v>RAMPA EN CONCRETO 3500 PSI</v>
      </c>
      <c r="D69" s="230" t="str">
        <f>+PRESUPUESTO!E38</f>
        <v>M3</v>
      </c>
      <c r="E69" s="242"/>
      <c r="F69" s="243"/>
      <c r="G69" s="243"/>
      <c r="H69" s="244"/>
      <c r="I69" s="253" t="s">
        <v>51</v>
      </c>
      <c r="J69" s="244"/>
      <c r="K69" s="231">
        <f>K70</f>
        <v>37.86</v>
      </c>
    </row>
    <row r="70" spans="1:22" s="80" customFormat="1" ht="42.75" customHeight="1" x14ac:dyDescent="0.4">
      <c r="A70" s="636"/>
      <c r="B70" s="232" t="str">
        <f>+IF(K70="",CHAR(64),B69)</f>
        <v>B10380</v>
      </c>
      <c r="C70" s="233" t="s">
        <v>1247</v>
      </c>
      <c r="D70" s="234"/>
      <c r="E70" s="235" t="s">
        <v>1248</v>
      </c>
      <c r="F70" s="256"/>
      <c r="G70" s="256"/>
      <c r="H70" s="237"/>
      <c r="I70" s="237">
        <v>37.86</v>
      </c>
      <c r="J70" s="238"/>
      <c r="K70" s="254">
        <f>I70</f>
        <v>37.86</v>
      </c>
      <c r="L70" s="384"/>
      <c r="M70" s="83"/>
      <c r="N70" s="386"/>
      <c r="O70" s="386"/>
      <c r="P70" s="386"/>
      <c r="Q70" s="386"/>
      <c r="R70" s="386"/>
      <c r="S70" s="83"/>
      <c r="T70" s="386"/>
      <c r="U70" s="386"/>
      <c r="V70" s="386"/>
    </row>
    <row r="71" spans="1:22" ht="42.75" customHeight="1" x14ac:dyDescent="0.4">
      <c r="A71" s="636"/>
      <c r="B71" s="228" t="str">
        <f>+PRESUPUESTO!C39</f>
        <v>B10600</v>
      </c>
      <c r="C71" s="229" t="str">
        <f>+PRESUPUESTO!D39</f>
        <v>Muro en concreto 4000 PSI incluye impermeabilizante</v>
      </c>
      <c r="D71" s="230" t="str">
        <f>+PRESUPUESTO!E39</f>
        <v>M3</v>
      </c>
      <c r="E71" s="242"/>
      <c r="F71" s="243"/>
      <c r="G71" s="243"/>
      <c r="H71" s="244"/>
      <c r="I71" s="253" t="s">
        <v>51</v>
      </c>
      <c r="J71" s="244"/>
      <c r="K71" s="231">
        <f>SUM(K72:K72)</f>
        <v>55.53</v>
      </c>
    </row>
    <row r="72" spans="1:22" ht="42.75" customHeight="1" x14ac:dyDescent="0.4">
      <c r="B72" s="232" t="s">
        <v>84</v>
      </c>
      <c r="C72" s="255" t="s">
        <v>1233</v>
      </c>
      <c r="D72" s="234"/>
      <c r="E72" s="235" t="s">
        <v>1249</v>
      </c>
      <c r="F72" s="256"/>
      <c r="G72" s="256"/>
      <c r="H72" s="237"/>
      <c r="I72" s="237">
        <v>55.53</v>
      </c>
      <c r="J72" s="238"/>
      <c r="K72" s="254">
        <f>I72</f>
        <v>55.53</v>
      </c>
    </row>
    <row r="73" spans="1:22" ht="42.75" customHeight="1" x14ac:dyDescent="0.4">
      <c r="B73" s="228" t="str">
        <f>+PRESUPUESTO!C40</f>
        <v>B10901</v>
      </c>
      <c r="C73" s="229" t="str">
        <f>PRESUPUESTO!D40</f>
        <v>Viga de cimentación en 3500 PSI</v>
      </c>
      <c r="D73" s="230" t="str">
        <f>PRESUPUESTO!E40</f>
        <v>M3</v>
      </c>
      <c r="E73" s="628"/>
      <c r="F73" s="629"/>
      <c r="G73" s="629"/>
      <c r="H73" s="629"/>
      <c r="I73" s="629"/>
      <c r="J73" s="630"/>
      <c r="K73" s="231">
        <f>K74</f>
        <v>96.29</v>
      </c>
    </row>
    <row r="74" spans="1:22" ht="42.75" customHeight="1" x14ac:dyDescent="0.4">
      <c r="A74" s="80"/>
      <c r="B74" s="232" t="str">
        <f>+IF(K74="",CHAR(64),B73)</f>
        <v>B10901</v>
      </c>
      <c r="C74" s="255" t="s">
        <v>1233</v>
      </c>
      <c r="D74" s="234"/>
      <c r="E74" s="235" t="s">
        <v>1250</v>
      </c>
      <c r="F74" s="256"/>
      <c r="G74" s="256"/>
      <c r="H74" s="237"/>
      <c r="I74" s="238">
        <v>96.29</v>
      </c>
      <c r="J74" s="238"/>
      <c r="K74" s="254">
        <f>I74</f>
        <v>96.29</v>
      </c>
      <c r="L74" s="384" t="s">
        <v>1223</v>
      </c>
      <c r="N74" s="386" t="s">
        <v>1251</v>
      </c>
      <c r="P74" s="386">
        <v>96.7</v>
      </c>
      <c r="U74" s="392">
        <f>K74-P74</f>
        <v>-0.40999999999999659</v>
      </c>
    </row>
    <row r="75" spans="1:22" ht="42.75" customHeight="1" x14ac:dyDescent="0.4">
      <c r="B75" s="228" t="str">
        <f>+PRESUPUESTO!C41</f>
        <v>B10902</v>
      </c>
      <c r="C75" s="229" t="str">
        <f>+PRESUPUESTO!D41</f>
        <v>Losa de contrapiso E=10cm en concreto 3500PSI</v>
      </c>
      <c r="D75" s="230" t="str">
        <f>+PRESUPUESTO!E41</f>
        <v>M2</v>
      </c>
      <c r="E75" s="583"/>
      <c r="F75" s="583"/>
      <c r="G75" s="583"/>
      <c r="H75" s="583"/>
      <c r="I75" s="583"/>
      <c r="J75" s="583"/>
      <c r="K75" s="231">
        <f>+ROUND(SUM(K76:K76),2)</f>
        <v>931.09</v>
      </c>
    </row>
    <row r="76" spans="1:22" ht="42.75" customHeight="1" x14ac:dyDescent="0.4">
      <c r="B76" s="232" t="str">
        <f>+IF(K76="",CHAR(64),B75)</f>
        <v>B10902</v>
      </c>
      <c r="C76" s="255" t="s">
        <v>1233</v>
      </c>
      <c r="D76" s="234"/>
      <c r="E76" s="235"/>
      <c r="F76" s="256"/>
      <c r="G76" s="238"/>
      <c r="H76" s="237"/>
      <c r="I76" s="237">
        <v>931.09</v>
      </c>
      <c r="J76" s="237"/>
      <c r="K76" s="254">
        <f>I76</f>
        <v>931.09</v>
      </c>
      <c r="L76" s="384" t="s">
        <v>1223</v>
      </c>
      <c r="N76" s="386" t="s">
        <v>1251</v>
      </c>
      <c r="P76" s="386">
        <v>935.23</v>
      </c>
      <c r="U76" s="392">
        <f>K76-P76</f>
        <v>-4.1399999999999864</v>
      </c>
    </row>
    <row r="77" spans="1:22" ht="42.75" customHeight="1" x14ac:dyDescent="0.4">
      <c r="B77" s="228" t="str">
        <f>+PRESUPUESTO!C42</f>
        <v>B10902-1</v>
      </c>
      <c r="C77" s="229" t="str">
        <f>+PRESUPUESTO!D42</f>
        <v>Losa de contrapiso E=7cm en concreto 3500PSI</v>
      </c>
      <c r="D77" s="230" t="str">
        <f>+PRESUPUESTO!E42</f>
        <v>M2</v>
      </c>
      <c r="E77" s="583"/>
      <c r="F77" s="583"/>
      <c r="G77" s="583"/>
      <c r="H77" s="583"/>
      <c r="I77" s="583"/>
      <c r="J77" s="583"/>
      <c r="K77" s="231">
        <f>+ROUND(SUM(K78:K78),2)</f>
        <v>15.44</v>
      </c>
    </row>
    <row r="78" spans="1:22" ht="42.75" customHeight="1" x14ac:dyDescent="0.4">
      <c r="B78" s="232" t="str">
        <f>+IF(K78="",CHAR(64),B77)</f>
        <v>B10902-1</v>
      </c>
      <c r="C78" s="255" t="s">
        <v>1233</v>
      </c>
      <c r="D78" s="234"/>
      <c r="E78" s="235"/>
      <c r="F78" s="256"/>
      <c r="G78" s="238"/>
      <c r="H78" s="237"/>
      <c r="I78" s="237">
        <v>15.44</v>
      </c>
      <c r="J78" s="237"/>
      <c r="K78" s="254">
        <f>I78</f>
        <v>15.44</v>
      </c>
    </row>
    <row r="79" spans="1:22" ht="42.75" customHeight="1" x14ac:dyDescent="0.4">
      <c r="B79" s="228" t="s">
        <v>92</v>
      </c>
      <c r="C79" s="229" t="s">
        <v>1252</v>
      </c>
      <c r="D79" s="230" t="s">
        <v>51</v>
      </c>
      <c r="E79" s="583"/>
      <c r="F79" s="583"/>
      <c r="G79" s="583"/>
      <c r="H79" s="583"/>
      <c r="I79" s="583"/>
      <c r="J79" s="583"/>
      <c r="K79" s="231">
        <f>+ROUND(SUM(K80:K80),2)</f>
        <v>11.14</v>
      </c>
      <c r="M79" s="388"/>
      <c r="N79" s="383"/>
      <c r="O79" s="383"/>
    </row>
    <row r="80" spans="1:22" ht="42.75" customHeight="1" x14ac:dyDescent="0.4">
      <c r="B80" s="232" t="str">
        <f>+IF(K80="",CHAR(64),B79)</f>
        <v>B10903</v>
      </c>
      <c r="C80" s="255" t="s">
        <v>1233</v>
      </c>
      <c r="D80" s="234"/>
      <c r="E80" s="235"/>
      <c r="F80" s="256"/>
      <c r="G80" s="238"/>
      <c r="H80" s="237"/>
      <c r="I80" s="237">
        <v>11.14</v>
      </c>
      <c r="J80" s="237"/>
      <c r="K80" s="254">
        <f>I80</f>
        <v>11.14</v>
      </c>
      <c r="M80" s="389"/>
      <c r="N80" s="390"/>
      <c r="O80" s="390"/>
    </row>
    <row r="81" spans="2:22" ht="42.75" customHeight="1" x14ac:dyDescent="0.4">
      <c r="B81" s="228" t="s">
        <v>94</v>
      </c>
      <c r="C81" s="229" t="s">
        <v>1253</v>
      </c>
      <c r="D81" s="230" t="s">
        <v>51</v>
      </c>
      <c r="E81" s="583"/>
      <c r="F81" s="583"/>
      <c r="G81" s="583"/>
      <c r="H81" s="583"/>
      <c r="I81" s="583"/>
      <c r="J81" s="583"/>
      <c r="K81" s="231">
        <f>+ROUND(SUM(K82:K82),2)</f>
        <v>6.88</v>
      </c>
      <c r="M81" s="389"/>
      <c r="N81" s="390"/>
      <c r="O81" s="390"/>
    </row>
    <row r="82" spans="2:22" s="81" customFormat="1" ht="42.75" customHeight="1" x14ac:dyDescent="0.4">
      <c r="B82" s="232" t="str">
        <f>+IF(K82="",CHAR(64),B81)</f>
        <v>B10904</v>
      </c>
      <c r="C82" s="255" t="s">
        <v>1233</v>
      </c>
      <c r="D82" s="234"/>
      <c r="E82" s="235"/>
      <c r="F82" s="256"/>
      <c r="G82" s="238"/>
      <c r="H82" s="237"/>
      <c r="I82" s="237">
        <v>6.88</v>
      </c>
      <c r="J82" s="237"/>
      <c r="K82" s="254">
        <f>I82</f>
        <v>6.88</v>
      </c>
      <c r="L82" s="384"/>
      <c r="M82" s="389"/>
      <c r="N82" s="390"/>
      <c r="O82" s="390"/>
      <c r="P82" s="386"/>
      <c r="Q82" s="386"/>
      <c r="R82" s="386"/>
      <c r="S82" s="83"/>
      <c r="T82" s="386"/>
      <c r="U82" s="386"/>
      <c r="V82" s="386"/>
    </row>
    <row r="83" spans="2:22" ht="42.75" customHeight="1" x14ac:dyDescent="0.4">
      <c r="B83" s="228" t="str">
        <f>+PRESUPUESTO!C45</f>
        <v>B10905</v>
      </c>
      <c r="C83" s="229" t="str">
        <f>+PRESUPUESTO!D45</f>
        <v>Placa cimentación tanque E=30cm 4000PSI y/o piscina 4000PSI E=20cm</v>
      </c>
      <c r="D83" s="230" t="str">
        <f>+PRESUPUESTO!E45</f>
        <v>M3</v>
      </c>
      <c r="E83" s="583"/>
      <c r="F83" s="583"/>
      <c r="G83" s="583"/>
      <c r="H83" s="583"/>
      <c r="I83" s="583"/>
      <c r="J83" s="583"/>
      <c r="K83" s="231">
        <f>K84</f>
        <v>39.04</v>
      </c>
      <c r="M83" s="389"/>
      <c r="N83" s="390"/>
      <c r="O83" s="390"/>
    </row>
    <row r="84" spans="2:22" ht="42.75" customHeight="1" x14ac:dyDescent="0.4">
      <c r="B84" s="232" t="str">
        <f>+IF(K84="",CHAR(64),B83)</f>
        <v>B10905</v>
      </c>
      <c r="C84" s="255" t="s">
        <v>1233</v>
      </c>
      <c r="D84" s="234"/>
      <c r="E84" s="235"/>
      <c r="F84" s="256"/>
      <c r="G84" s="238"/>
      <c r="H84" s="237"/>
      <c r="I84" s="237">
        <v>39.04</v>
      </c>
      <c r="J84" s="237"/>
      <c r="K84" s="254">
        <f>I84</f>
        <v>39.04</v>
      </c>
      <c r="M84" s="389"/>
      <c r="N84" s="390"/>
    </row>
    <row r="85" spans="2:22" s="80" customFormat="1" ht="42.75" customHeight="1" x14ac:dyDescent="0.4">
      <c r="B85" s="228" t="str">
        <f>+PRESUPUESTO!C46</f>
        <v>B10906</v>
      </c>
      <c r="C85" s="229" t="str">
        <f>+PRESUPUESTO!D46</f>
        <v>Losa tapa de tanque 4000PSI E=20cm</v>
      </c>
      <c r="D85" s="230" t="str">
        <f>+PRESUPUESTO!E46</f>
        <v>M2</v>
      </c>
      <c r="E85" s="583"/>
      <c r="F85" s="583"/>
      <c r="G85" s="583"/>
      <c r="H85" s="583"/>
      <c r="I85" s="583"/>
      <c r="J85" s="583"/>
      <c r="K85" s="231">
        <f>K86</f>
        <v>117.34</v>
      </c>
      <c r="L85" s="384"/>
      <c r="M85" s="83"/>
      <c r="N85" s="386"/>
      <c r="O85" s="386"/>
      <c r="P85" s="386"/>
      <c r="Q85" s="386"/>
      <c r="R85" s="386"/>
      <c r="S85" s="83"/>
      <c r="T85" s="386"/>
      <c r="U85" s="386"/>
      <c r="V85" s="386"/>
    </row>
    <row r="86" spans="2:22" ht="42.75" customHeight="1" x14ac:dyDescent="0.4">
      <c r="B86" s="232" t="str">
        <f>+IF(K86="",CHAR(64),B85)</f>
        <v>B10906</v>
      </c>
      <c r="C86" s="255" t="s">
        <v>1233</v>
      </c>
      <c r="D86" s="234"/>
      <c r="E86" s="235"/>
      <c r="F86" s="256"/>
      <c r="G86" s="238"/>
      <c r="H86" s="237"/>
      <c r="I86" s="237">
        <v>117.34</v>
      </c>
      <c r="J86" s="237"/>
      <c r="K86" s="254">
        <f>I86</f>
        <v>117.34</v>
      </c>
    </row>
    <row r="87" spans="2:22" s="80" customFormat="1" ht="42.75" customHeight="1" x14ac:dyDescent="0.4">
      <c r="B87" s="228" t="str">
        <f>+PRESUPUESTO!C47</f>
        <v>B10907</v>
      </c>
      <c r="C87" s="229" t="str">
        <f>+PRESUPUESTO!D47</f>
        <v>Columnas Concreto 3500 PSI</v>
      </c>
      <c r="D87" s="230" t="str">
        <f>+PRESUPUESTO!E47</f>
        <v>M3</v>
      </c>
      <c r="E87" s="583"/>
      <c r="F87" s="583"/>
      <c r="G87" s="583"/>
      <c r="H87" s="583"/>
      <c r="I87" s="583"/>
      <c r="J87" s="583"/>
      <c r="K87" s="231">
        <f>SUM(K88:K88)</f>
        <v>126.08</v>
      </c>
      <c r="L87" s="384"/>
      <c r="M87" s="83"/>
      <c r="N87" s="386"/>
      <c r="O87" s="386"/>
      <c r="P87" s="386"/>
      <c r="Q87" s="386"/>
      <c r="R87" s="386"/>
      <c r="S87" s="83"/>
      <c r="T87" s="386"/>
      <c r="U87" s="386"/>
      <c r="V87" s="386"/>
    </row>
    <row r="88" spans="2:22" ht="42.75" customHeight="1" x14ac:dyDescent="0.4">
      <c r="B88" s="232" t="str">
        <f>+IF(K88="",CHAR(64),B87)</f>
        <v>B10907</v>
      </c>
      <c r="C88" s="255" t="s">
        <v>1233</v>
      </c>
      <c r="D88" s="234"/>
      <c r="E88" s="235"/>
      <c r="F88" s="256"/>
      <c r="G88" s="256"/>
      <c r="H88" s="237"/>
      <c r="I88" s="237">
        <v>126.08</v>
      </c>
      <c r="J88" s="237"/>
      <c r="K88" s="254">
        <f>I88</f>
        <v>126.08</v>
      </c>
      <c r="L88" s="384" t="s">
        <v>1223</v>
      </c>
      <c r="N88" s="386" t="s">
        <v>1254</v>
      </c>
      <c r="P88" s="386">
        <v>119.76</v>
      </c>
      <c r="U88" s="392">
        <f>K88-P88</f>
        <v>6.3199999999999932</v>
      </c>
    </row>
    <row r="89" spans="2:22" s="80" customFormat="1" ht="42.75" customHeight="1" x14ac:dyDescent="0.4">
      <c r="B89" s="228" t="str">
        <f>+PRESUPUESTO!C48</f>
        <v>B10908</v>
      </c>
      <c r="C89" s="229" t="str">
        <f>+PRESUPUESTO!D48</f>
        <v>Pantalla concreto de 3500PSI a la vista (sin refuerzo)</v>
      </c>
      <c r="D89" s="230" t="str">
        <f>+PRESUPUESTO!E48</f>
        <v>M3</v>
      </c>
      <c r="E89" s="583"/>
      <c r="F89" s="583"/>
      <c r="G89" s="583"/>
      <c r="H89" s="583"/>
      <c r="I89" s="583"/>
      <c r="J89" s="583"/>
      <c r="K89" s="231">
        <f>K90</f>
        <v>49.98</v>
      </c>
      <c r="L89" s="384"/>
      <c r="M89" s="83"/>
      <c r="N89" s="386"/>
      <c r="O89" s="386"/>
      <c r="P89" s="386"/>
      <c r="Q89" s="386"/>
      <c r="R89" s="386"/>
      <c r="S89" s="83"/>
      <c r="T89" s="386"/>
      <c r="U89" s="386"/>
      <c r="V89" s="386"/>
    </row>
    <row r="90" spans="2:22" ht="42.75" customHeight="1" x14ac:dyDescent="0.4">
      <c r="B90" s="232" t="str">
        <f>+IF(K90="",CHAR(64),B89)</f>
        <v>B10908</v>
      </c>
      <c r="C90" s="255" t="s">
        <v>1233</v>
      </c>
      <c r="D90" s="234"/>
      <c r="E90" s="235"/>
      <c r="F90" s="256"/>
      <c r="G90" s="256"/>
      <c r="H90" s="237"/>
      <c r="I90" s="237">
        <v>49.98</v>
      </c>
      <c r="J90" s="238"/>
      <c r="K90" s="254">
        <f>I90</f>
        <v>49.98</v>
      </c>
    </row>
    <row r="91" spans="2:22" ht="42.75" customHeight="1" x14ac:dyDescent="0.4">
      <c r="B91" s="228" t="str">
        <f>+PRESUPUESTO!C49</f>
        <v>B10909</v>
      </c>
      <c r="C91" s="229" t="str">
        <f>+PRESUPUESTO!D49</f>
        <v>Viga aérea concreto 3500PSI (sin refuerzo)</v>
      </c>
      <c r="D91" s="230" t="str">
        <f>+PRESUPUESTO!E49</f>
        <v>M3</v>
      </c>
      <c r="E91" s="583"/>
      <c r="F91" s="583"/>
      <c r="G91" s="583"/>
      <c r="H91" s="583"/>
      <c r="I91" s="583"/>
      <c r="J91" s="583"/>
      <c r="K91" s="231">
        <f>K92</f>
        <v>158.03</v>
      </c>
    </row>
    <row r="92" spans="2:22" ht="42.75" customHeight="1" x14ac:dyDescent="0.4">
      <c r="B92" s="232" t="str">
        <f>+IF(K92="",CHAR(64),B91)</f>
        <v>B10909</v>
      </c>
      <c r="C92" s="255" t="s">
        <v>1233</v>
      </c>
      <c r="D92" s="234"/>
      <c r="E92" s="235"/>
      <c r="F92" s="256"/>
      <c r="G92" s="256"/>
      <c r="H92" s="237"/>
      <c r="I92" s="237">
        <v>158.03</v>
      </c>
      <c r="J92" s="238"/>
      <c r="K92" s="254">
        <f>I92</f>
        <v>158.03</v>
      </c>
      <c r="L92" s="384" t="s">
        <v>1223</v>
      </c>
      <c r="N92" s="386" t="s">
        <v>1251</v>
      </c>
      <c r="P92" s="386">
        <v>158.12</v>
      </c>
      <c r="U92" s="392">
        <f>K92-P92</f>
        <v>-9.0000000000003411E-2</v>
      </c>
    </row>
    <row r="93" spans="2:22" ht="42.75" customHeight="1" x14ac:dyDescent="0.4">
      <c r="B93" s="228" t="str">
        <f>+PRESUPUESTO!C50</f>
        <v>B10910</v>
      </c>
      <c r="C93" s="229" t="str">
        <f>+PRESUPUESTO!D50</f>
        <v>Vigueta aérea concreto 3500PSI (sin refuerzo)</v>
      </c>
      <c r="D93" s="230" t="str">
        <f>+PRESUPUESTO!E50</f>
        <v>M3</v>
      </c>
      <c r="E93" s="583"/>
      <c r="F93" s="583"/>
      <c r="G93" s="583"/>
      <c r="H93" s="583"/>
      <c r="I93" s="583"/>
      <c r="J93" s="583"/>
      <c r="K93" s="231">
        <f>K94</f>
        <v>30.08</v>
      </c>
    </row>
    <row r="94" spans="2:22" ht="42.75" customHeight="1" x14ac:dyDescent="0.4">
      <c r="B94" s="232" t="str">
        <f>+IF(K94="",CHAR(64),B93)</f>
        <v>B10910</v>
      </c>
      <c r="C94" s="255" t="s">
        <v>1233</v>
      </c>
      <c r="D94" s="234"/>
      <c r="E94" s="235"/>
      <c r="F94" s="256"/>
      <c r="G94" s="256"/>
      <c r="H94" s="237"/>
      <c r="I94" s="237">
        <v>30.08</v>
      </c>
      <c r="J94" s="238"/>
      <c r="K94" s="254">
        <f>I94</f>
        <v>30.08</v>
      </c>
    </row>
    <row r="95" spans="2:22" ht="42.75" customHeight="1" x14ac:dyDescent="0.4">
      <c r="B95" s="228" t="str">
        <f>+PRESUPUESTO!C51</f>
        <v>B10911</v>
      </c>
      <c r="C95" s="229" t="str">
        <f>+PRESUPUESTO!D51</f>
        <v>Losa maciza de E=10cm</v>
      </c>
      <c r="D95" s="230" t="str">
        <f>+PRESUPUESTO!E51</f>
        <v>M2</v>
      </c>
      <c r="E95" s="583"/>
      <c r="F95" s="583"/>
      <c r="G95" s="583"/>
      <c r="H95" s="583"/>
      <c r="I95" s="583"/>
      <c r="J95" s="583"/>
      <c r="K95" s="231">
        <f>+ROUND(SUM(K96:K96),2)</f>
        <v>1121.17</v>
      </c>
    </row>
    <row r="96" spans="2:22" ht="42.75" customHeight="1" x14ac:dyDescent="0.4">
      <c r="B96" s="232" t="str">
        <f>+IF(K96="",CHAR(64),B95)</f>
        <v>B10911</v>
      </c>
      <c r="C96" s="255" t="s">
        <v>1255</v>
      </c>
      <c r="D96" s="234"/>
      <c r="E96" s="235"/>
      <c r="F96" s="256"/>
      <c r="G96" s="256"/>
      <c r="H96" s="237">
        <v>1121.17</v>
      </c>
      <c r="I96" s="237"/>
      <c r="J96" s="237"/>
      <c r="K96" s="254">
        <f>H96</f>
        <v>1121.17</v>
      </c>
      <c r="L96" s="384" t="s">
        <v>1223</v>
      </c>
      <c r="N96" s="386" t="s">
        <v>1251</v>
      </c>
      <c r="P96" s="386">
        <v>1121.6400000000001</v>
      </c>
      <c r="U96" s="392">
        <f>K96-P96</f>
        <v>-0.47000000000002728</v>
      </c>
    </row>
    <row r="97" spans="2:22" ht="42.75" customHeight="1" x14ac:dyDescent="0.4">
      <c r="B97" s="228" t="str">
        <f>+PRESUPUESTO!C52</f>
        <v>B10911-1</v>
      </c>
      <c r="C97" s="229" t="str">
        <f>+PRESUPUESTO!D52</f>
        <v>Losa maciza de E=15cm (DESCANSO ESCALERA)</v>
      </c>
      <c r="D97" s="230" t="str">
        <f>+PRESUPUESTO!E52</f>
        <v>M2</v>
      </c>
      <c r="E97" s="583"/>
      <c r="F97" s="583"/>
      <c r="G97" s="583"/>
      <c r="H97" s="583"/>
      <c r="I97" s="583"/>
      <c r="J97" s="583"/>
      <c r="K97" s="231">
        <f>K98</f>
        <v>20.46</v>
      </c>
    </row>
    <row r="98" spans="2:22" ht="42.75" customHeight="1" x14ac:dyDescent="0.4">
      <c r="B98" s="232" t="str">
        <f>+IF(K98="",CHAR(64),B97)</f>
        <v>B10911-1</v>
      </c>
      <c r="C98" s="255" t="s">
        <v>1233</v>
      </c>
      <c r="D98" s="234"/>
      <c r="E98" s="235"/>
      <c r="F98" s="256"/>
      <c r="G98" s="256"/>
      <c r="H98" s="237">
        <v>20.46</v>
      </c>
      <c r="I98" s="237"/>
      <c r="J98" s="238"/>
      <c r="K98" s="254">
        <f>H98</f>
        <v>20.46</v>
      </c>
    </row>
    <row r="99" spans="2:22" ht="42.75" customHeight="1" x14ac:dyDescent="0.4">
      <c r="B99" s="228" t="str">
        <f>+PRESUPUESTO!C53</f>
        <v>B10912</v>
      </c>
      <c r="C99" s="229" t="str">
        <f>+PRESUPUESTO!D53</f>
        <v>ESCALERA EN CONCRETO 3500 PSI E=15cm</v>
      </c>
      <c r="D99" s="230" t="str">
        <f>+PRESUPUESTO!E53</f>
        <v>M3</v>
      </c>
      <c r="E99" s="583"/>
      <c r="F99" s="583"/>
      <c r="G99" s="583"/>
      <c r="H99" s="583"/>
      <c r="I99" s="583"/>
      <c r="J99" s="583"/>
      <c r="K99" s="231">
        <f>SUM(K100:K100)</f>
        <v>27.33</v>
      </c>
    </row>
    <row r="100" spans="2:22" ht="42.75" customHeight="1" x14ac:dyDescent="0.4">
      <c r="B100" s="232" t="str">
        <f>+IF(K100="",CHAR(64),B99)</f>
        <v>B10912</v>
      </c>
      <c r="C100" s="255" t="s">
        <v>1233</v>
      </c>
      <c r="D100" s="260"/>
      <c r="E100" s="235"/>
      <c r="F100" s="234"/>
      <c r="G100" s="234"/>
      <c r="H100" s="237"/>
      <c r="I100" s="237">
        <v>27.33</v>
      </c>
      <c r="J100" s="237"/>
      <c r="K100" s="254">
        <f>I100</f>
        <v>27.33</v>
      </c>
    </row>
    <row r="101" spans="2:22" ht="42.75" customHeight="1" x14ac:dyDescent="0.4">
      <c r="B101" s="228" t="str">
        <f>+PRESUPUESTO!C54</f>
        <v>B10914</v>
      </c>
      <c r="C101" s="229" t="str">
        <f>+PRESUPUESTO!D54</f>
        <v>Viga Cortasol prefabricado en concreto dimensiones y refuerzo según diseño estructural , 3000PSI</v>
      </c>
      <c r="D101" s="230" t="str">
        <f>+PRESUPUESTO!E54</f>
        <v>M3</v>
      </c>
      <c r="E101" s="583"/>
      <c r="F101" s="583"/>
      <c r="G101" s="583"/>
      <c r="H101" s="583"/>
      <c r="I101" s="583"/>
      <c r="J101" s="583"/>
      <c r="K101" s="231">
        <f>SUM(K102:K102)</f>
        <v>25.79</v>
      </c>
    </row>
    <row r="102" spans="2:22" ht="42.75" customHeight="1" x14ac:dyDescent="0.4">
      <c r="B102" s="232" t="str">
        <f>+IF(K102="",CHAR(64),B101)</f>
        <v>B10914</v>
      </c>
      <c r="C102" s="255" t="s">
        <v>1233</v>
      </c>
      <c r="D102" s="260"/>
      <c r="E102" s="235"/>
      <c r="F102" s="234"/>
      <c r="G102" s="234"/>
      <c r="H102" s="237"/>
      <c r="I102" s="237">
        <v>25.79</v>
      </c>
      <c r="J102" s="237"/>
      <c r="K102" s="254">
        <f>I102</f>
        <v>25.79</v>
      </c>
    </row>
    <row r="103" spans="2:22" ht="42.75" customHeight="1" x14ac:dyDescent="0.4">
      <c r="B103" s="228" t="str">
        <f>+PRESUPUESTO!C55</f>
        <v>B10915</v>
      </c>
      <c r="C103" s="229" t="str">
        <f>+PRESUPUESTO!D55</f>
        <v>Pilar no estructural de fachada prefabricado en concreto dimensiones y refuerzo según diseño estructural , 3000PSI</v>
      </c>
      <c r="D103" s="230" t="str">
        <f>+PRESUPUESTO!E55</f>
        <v>M3</v>
      </c>
      <c r="E103" s="583"/>
      <c r="F103" s="583"/>
      <c r="G103" s="583"/>
      <c r="H103" s="583"/>
      <c r="I103" s="583"/>
      <c r="J103" s="583"/>
      <c r="K103" s="231">
        <f>K104</f>
        <v>34.15</v>
      </c>
    </row>
    <row r="104" spans="2:22" ht="42.75" customHeight="1" x14ac:dyDescent="0.4">
      <c r="B104" s="232" t="str">
        <f>+IF(K104="",CHAR(64),B103)</f>
        <v>B10915</v>
      </c>
      <c r="C104" s="255" t="s">
        <v>1233</v>
      </c>
      <c r="D104" s="260"/>
      <c r="E104" s="235"/>
      <c r="F104" s="234"/>
      <c r="G104" s="234"/>
      <c r="H104" s="237"/>
      <c r="I104" s="237">
        <v>34.15</v>
      </c>
      <c r="J104" s="237"/>
      <c r="K104" s="254">
        <f>I104</f>
        <v>34.15</v>
      </c>
    </row>
    <row r="105" spans="2:22" ht="42.75" customHeight="1" x14ac:dyDescent="0.4">
      <c r="B105" s="240" t="s">
        <v>117</v>
      </c>
      <c r="C105" s="635" t="s">
        <v>118</v>
      </c>
      <c r="D105" s="635"/>
      <c r="E105" s="635"/>
      <c r="F105" s="635"/>
      <c r="G105" s="635"/>
      <c r="H105" s="226"/>
      <c r="I105" s="226"/>
      <c r="J105" s="226"/>
      <c r="K105" s="241"/>
    </row>
    <row r="106" spans="2:22" ht="42.75" customHeight="1" x14ac:dyDescent="0.4">
      <c r="B106" s="228" t="str">
        <f>+PRESUPUESTO!C57</f>
        <v>B2013010</v>
      </c>
      <c r="C106" s="229" t="str">
        <f>+PRESUPUESTO!D57</f>
        <v>ANCLAJES PILARES NO ESTRUCTURALES (CORTASOLES)</v>
      </c>
      <c r="D106" s="261" t="str">
        <f>+PRESUPUESTO!E57</f>
        <v>UN</v>
      </c>
      <c r="E106" s="583"/>
      <c r="F106" s="583"/>
      <c r="G106" s="583"/>
      <c r="H106" s="583"/>
      <c r="I106" s="583"/>
      <c r="J106" s="583"/>
      <c r="K106" s="231">
        <f>+K107</f>
        <v>2080</v>
      </c>
    </row>
    <row r="107" spans="2:22" ht="42.75" customHeight="1" x14ac:dyDescent="0.4">
      <c r="B107" s="232" t="str">
        <f>+IF(K107="",CHAR(64),B106)</f>
        <v>B2013010</v>
      </c>
      <c r="C107" s="255" t="s">
        <v>1256</v>
      </c>
      <c r="D107" s="262"/>
      <c r="E107" s="235"/>
      <c r="F107" s="256"/>
      <c r="G107" s="256"/>
      <c r="H107" s="237"/>
      <c r="I107" s="237"/>
      <c r="J107" s="237">
        <f>104*20</f>
        <v>2080</v>
      </c>
      <c r="K107" s="254">
        <f>+PRODUCT(F107:J107)</f>
        <v>2080</v>
      </c>
    </row>
    <row r="108" spans="2:22" ht="42.75" customHeight="1" x14ac:dyDescent="0.4">
      <c r="B108" s="228" t="str">
        <f>+PRESUPUESTO!C58</f>
        <v>B2013020</v>
      </c>
      <c r="C108" s="229" t="str">
        <f>+PRESUPUESTO!D58</f>
        <v>ANCLAJES 4 AGUJEROS CON CERCHAS METALICAS  Y PERNOS PARA CUBIERTAS</v>
      </c>
      <c r="D108" s="261" t="str">
        <f>+PRESUPUESTO!E58</f>
        <v>UN</v>
      </c>
      <c r="E108" s="583"/>
      <c r="F108" s="583"/>
      <c r="G108" s="583"/>
      <c r="H108" s="583"/>
      <c r="I108" s="583"/>
      <c r="J108" s="583"/>
      <c r="K108" s="231">
        <f>+K109</f>
        <v>16</v>
      </c>
    </row>
    <row r="109" spans="2:22" s="83" customFormat="1" ht="42.75" customHeight="1" x14ac:dyDescent="0.4">
      <c r="B109" s="232" t="str">
        <f>+IF(K109="",CHAR(64),B108)</f>
        <v>B2013020</v>
      </c>
      <c r="C109" s="255" t="s">
        <v>1257</v>
      </c>
      <c r="D109" s="262"/>
      <c r="E109" s="235"/>
      <c r="F109" s="256"/>
      <c r="G109" s="256"/>
      <c r="H109" s="237"/>
      <c r="I109" s="237"/>
      <c r="J109" s="237">
        <v>16</v>
      </c>
      <c r="K109" s="254">
        <f>+J109</f>
        <v>16</v>
      </c>
      <c r="L109" s="384"/>
      <c r="N109" s="386"/>
      <c r="O109" s="386"/>
      <c r="P109" s="386"/>
      <c r="Q109" s="386"/>
      <c r="R109" s="386"/>
      <c r="T109" s="386"/>
      <c r="U109" s="386"/>
      <c r="V109" s="386"/>
    </row>
    <row r="110" spans="2:22" s="83" customFormat="1" ht="42.75" customHeight="1" x14ac:dyDescent="0.4">
      <c r="B110" s="228" t="str">
        <f>+PRESUPUESTO!C59</f>
        <v>B20620</v>
      </c>
      <c r="C110" s="229" t="str">
        <f>+PRESUPUESTO!D59</f>
        <v>Cercha metálica tubular 200x100x3mm</v>
      </c>
      <c r="D110" s="261" t="str">
        <f>+PRESUPUESTO!E59</f>
        <v>KG</v>
      </c>
      <c r="E110" s="583"/>
      <c r="F110" s="583"/>
      <c r="G110" s="583"/>
      <c r="H110" s="583"/>
      <c r="I110" s="583"/>
      <c r="J110" s="583"/>
      <c r="K110" s="231">
        <f>+ROUND(SUM(K111:K111),2)</f>
        <v>966.94</v>
      </c>
      <c r="L110" s="384"/>
      <c r="N110" s="386"/>
      <c r="O110" s="386"/>
      <c r="P110" s="386"/>
      <c r="Q110" s="386"/>
      <c r="R110" s="386"/>
      <c r="T110" s="386"/>
      <c r="U110" s="386"/>
      <c r="V110" s="386"/>
    </row>
    <row r="111" spans="2:22" s="83" customFormat="1" ht="42.75" customHeight="1" x14ac:dyDescent="0.4">
      <c r="B111" s="232" t="str">
        <f>+IF(K111="",CHAR(64),B110)</f>
        <v>B20620</v>
      </c>
      <c r="C111" s="255" t="s">
        <v>1233</v>
      </c>
      <c r="D111" s="234"/>
      <c r="E111" s="235"/>
      <c r="F111" s="256"/>
      <c r="G111" s="256"/>
      <c r="H111" s="237"/>
      <c r="I111" s="237">
        <v>966.94</v>
      </c>
      <c r="J111" s="237"/>
      <c r="K111" s="254">
        <f>I111</f>
        <v>966.94</v>
      </c>
      <c r="L111" s="384"/>
      <c r="N111" s="386"/>
      <c r="O111" s="386"/>
      <c r="P111" s="386"/>
      <c r="Q111" s="386"/>
      <c r="R111" s="386"/>
      <c r="T111" s="386"/>
      <c r="U111" s="386"/>
      <c r="V111" s="386"/>
    </row>
    <row r="112" spans="2:22" s="83" customFormat="1" ht="42.75" customHeight="1" x14ac:dyDescent="0.4">
      <c r="B112" s="228" t="str">
        <f>+PRESUPUESTO!C60</f>
        <v>B20660</v>
      </c>
      <c r="C112" s="229" t="str">
        <f>+PRESUPUESTO!D60</f>
        <v>Correas metálicas PHR C 160x60x3mm (Según diseño estructural)</v>
      </c>
      <c r="D112" s="230" t="str">
        <f>+PRESUPUESTO!E60</f>
        <v>KG</v>
      </c>
      <c r="E112" s="583"/>
      <c r="F112" s="583"/>
      <c r="G112" s="583"/>
      <c r="H112" s="583"/>
      <c r="I112" s="583"/>
      <c r="J112" s="583"/>
      <c r="K112" s="231">
        <f>+ROUND(SUM(K113:K113),2)</f>
        <v>2763.69</v>
      </c>
      <c r="L112" s="384"/>
      <c r="N112" s="386"/>
      <c r="O112" s="386"/>
      <c r="P112" s="386"/>
      <c r="Q112" s="386"/>
      <c r="R112" s="386"/>
      <c r="T112" s="386"/>
      <c r="U112" s="386"/>
      <c r="V112" s="386"/>
    </row>
    <row r="113" spans="2:22" ht="42.75" customHeight="1" x14ac:dyDescent="0.4">
      <c r="B113" s="232" t="str">
        <f>+IF(K113="",CHAR(64),B112)</f>
        <v>B20660</v>
      </c>
      <c r="C113" s="255" t="s">
        <v>1233</v>
      </c>
      <c r="D113" s="234"/>
      <c r="E113" s="235"/>
      <c r="F113" s="256"/>
      <c r="G113" s="256"/>
      <c r="H113" s="237"/>
      <c r="I113" s="237">
        <v>2763.69</v>
      </c>
      <c r="J113" s="237"/>
      <c r="K113" s="254">
        <f>I113</f>
        <v>2763.69</v>
      </c>
    </row>
    <row r="114" spans="2:22" ht="42.75" customHeight="1" x14ac:dyDescent="0.4">
      <c r="B114" s="228" t="str">
        <f>+PRESUPUESTO!C61</f>
        <v>B20370</v>
      </c>
      <c r="C114" s="229" t="str">
        <f>+PRESUPUESTO!D61</f>
        <v>Tirante 1-1/2" X 1-1/2" X 1/8"</v>
      </c>
      <c r="D114" s="230" t="str">
        <f>+PRESUPUESTO!E61</f>
        <v>KG</v>
      </c>
      <c r="E114" s="242"/>
      <c r="F114" s="263" t="s">
        <v>38</v>
      </c>
      <c r="G114" s="243"/>
      <c r="H114" s="244"/>
      <c r="I114" s="253" t="s">
        <v>1258</v>
      </c>
      <c r="J114" s="244"/>
      <c r="K114" s="231">
        <f>+ROUND(SUM(K115:K115),2)</f>
        <v>311.04000000000002</v>
      </c>
    </row>
    <row r="115" spans="2:22" ht="42.75" customHeight="1" x14ac:dyDescent="0.4">
      <c r="B115" s="232" t="str">
        <f>+IF(K115="",CHAR(64),B114)</f>
        <v>B20370</v>
      </c>
      <c r="C115" s="255" t="s">
        <v>1233</v>
      </c>
      <c r="D115" s="234"/>
      <c r="E115" s="235"/>
      <c r="F115" s="264">
        <v>172.8</v>
      </c>
      <c r="G115" s="256"/>
      <c r="H115" s="237"/>
      <c r="I115" s="237">
        <v>1.8</v>
      </c>
      <c r="J115" s="237"/>
      <c r="K115" s="254">
        <f>F115*I115</f>
        <v>311.04000000000002</v>
      </c>
    </row>
    <row r="116" spans="2:22" ht="42.75" customHeight="1" x14ac:dyDescent="0.4">
      <c r="B116" s="240" t="s">
        <v>131</v>
      </c>
      <c r="C116" s="634" t="s">
        <v>132</v>
      </c>
      <c r="D116" s="634"/>
      <c r="E116" s="634"/>
      <c r="F116" s="634"/>
      <c r="G116" s="634"/>
      <c r="H116" s="634"/>
      <c r="I116" s="634"/>
      <c r="J116" s="634"/>
      <c r="K116" s="241"/>
    </row>
    <row r="117" spans="2:22" ht="42.75" customHeight="1" x14ac:dyDescent="0.4">
      <c r="B117" s="228" t="s">
        <v>133</v>
      </c>
      <c r="C117" s="229" t="s">
        <v>1259</v>
      </c>
      <c r="D117" s="230" t="s">
        <v>126</v>
      </c>
      <c r="E117" s="583"/>
      <c r="F117" s="583"/>
      <c r="G117" s="583"/>
      <c r="H117" s="583"/>
      <c r="I117" s="583"/>
      <c r="J117" s="583"/>
      <c r="K117" s="231">
        <f>+ROUND(SUM(K118:K236),2)</f>
        <v>106970.24000000001</v>
      </c>
      <c r="M117" s="197"/>
      <c r="V117" s="386">
        <f>SUM(V121:V236)</f>
        <v>3697.5600000000004</v>
      </c>
    </row>
    <row r="118" spans="2:22" ht="42.75" customHeight="1" x14ac:dyDescent="0.4">
      <c r="B118" s="232" t="str">
        <f t="shared" ref="B118:B155" si="2">+IF(K118="",CHAR(64),B117)</f>
        <v>B3010</v>
      </c>
      <c r="C118" s="265" t="s">
        <v>1260</v>
      </c>
      <c r="D118" s="266" t="s">
        <v>1261</v>
      </c>
      <c r="E118" s="267" t="s">
        <v>1262</v>
      </c>
      <c r="F118" s="234"/>
      <c r="G118" s="256">
        <v>3065.4</v>
      </c>
      <c r="H118" s="237"/>
      <c r="I118" s="237">
        <v>1</v>
      </c>
      <c r="J118" s="237"/>
      <c r="K118" s="387">
        <f t="shared" ref="K118:K155" si="3">G118*I118</f>
        <v>3065.4</v>
      </c>
    </row>
    <row r="119" spans="2:22" ht="42.75" customHeight="1" x14ac:dyDescent="0.4">
      <c r="B119" s="232" t="str">
        <f t="shared" ref="B119:B120" si="4">+IF(K119="",CHAR(64),B118)</f>
        <v>B3010</v>
      </c>
      <c r="C119" s="265" t="s">
        <v>1260</v>
      </c>
      <c r="D119" s="266" t="s">
        <v>1261</v>
      </c>
      <c r="E119" s="267" t="s">
        <v>1262</v>
      </c>
      <c r="F119" s="234"/>
      <c r="G119" s="256">
        <v>2706.86</v>
      </c>
      <c r="H119" s="237"/>
      <c r="I119" s="237">
        <v>1</v>
      </c>
      <c r="J119" s="237"/>
      <c r="K119" s="268">
        <f t="shared" ref="K119:K120" si="5">G119*I119</f>
        <v>2706.86</v>
      </c>
    </row>
    <row r="120" spans="2:22" ht="42.75" customHeight="1" x14ac:dyDescent="0.4">
      <c r="B120" s="232" t="str">
        <f t="shared" si="4"/>
        <v>B3010</v>
      </c>
      <c r="C120" s="265" t="s">
        <v>1260</v>
      </c>
      <c r="D120" s="266" t="s">
        <v>1261</v>
      </c>
      <c r="E120" s="267" t="s">
        <v>1262</v>
      </c>
      <c r="F120" s="234"/>
      <c r="G120" s="256">
        <v>1905.86</v>
      </c>
      <c r="H120" s="237"/>
      <c r="I120" s="237">
        <v>1</v>
      </c>
      <c r="J120" s="237"/>
      <c r="K120" s="268">
        <f t="shared" si="5"/>
        <v>1905.86</v>
      </c>
    </row>
    <row r="121" spans="2:22" ht="42.75" customHeight="1" x14ac:dyDescent="0.4">
      <c r="B121" s="232" t="str">
        <f>+IF(K121="",CHAR(64),B118)</f>
        <v>B3010</v>
      </c>
      <c r="C121" s="265" t="s">
        <v>1263</v>
      </c>
      <c r="D121" s="266" t="s">
        <v>1261</v>
      </c>
      <c r="E121" s="267" t="s">
        <v>1264</v>
      </c>
      <c r="F121" s="234"/>
      <c r="G121" s="382">
        <v>1900.25</v>
      </c>
      <c r="H121" s="237"/>
      <c r="I121" s="237">
        <v>1</v>
      </c>
      <c r="J121" s="237"/>
      <c r="K121" s="268">
        <f t="shared" si="3"/>
        <v>1900.25</v>
      </c>
      <c r="L121" s="384" t="s">
        <v>1223</v>
      </c>
      <c r="N121" s="386" t="s">
        <v>1254</v>
      </c>
      <c r="P121" s="386">
        <v>1539.63</v>
      </c>
      <c r="R121" s="386">
        <v>1</v>
      </c>
      <c r="T121" s="386">
        <v>1539.63</v>
      </c>
      <c r="V121" s="386">
        <f t="shared" ref="V121:V123" si="6">K121-T121</f>
        <v>360.61999999999989</v>
      </c>
    </row>
    <row r="122" spans="2:22" ht="42.75" customHeight="1" x14ac:dyDescent="0.4">
      <c r="B122" s="232" t="str">
        <f t="shared" si="2"/>
        <v>B3010</v>
      </c>
      <c r="C122" s="265" t="s">
        <v>1263</v>
      </c>
      <c r="D122" s="266" t="s">
        <v>1261</v>
      </c>
      <c r="E122" s="267" t="s">
        <v>1265</v>
      </c>
      <c r="F122" s="234"/>
      <c r="G122" s="256">
        <v>111.03</v>
      </c>
      <c r="H122" s="237"/>
      <c r="I122" s="237">
        <v>1</v>
      </c>
      <c r="J122" s="237"/>
      <c r="K122" s="268">
        <f t="shared" si="3"/>
        <v>111.03</v>
      </c>
    </row>
    <row r="123" spans="2:22" ht="42.75" customHeight="1" x14ac:dyDescent="0.4">
      <c r="B123" s="232" t="str">
        <f t="shared" si="2"/>
        <v>B3010</v>
      </c>
      <c r="C123" s="265" t="s">
        <v>1263</v>
      </c>
      <c r="D123" s="266" t="s">
        <v>1261</v>
      </c>
      <c r="E123" s="267" t="s">
        <v>1266</v>
      </c>
      <c r="F123" s="234"/>
      <c r="G123" s="256">
        <v>1728.97</v>
      </c>
      <c r="H123" s="237"/>
      <c r="I123" s="237">
        <v>1</v>
      </c>
      <c r="J123" s="237"/>
      <c r="K123" s="268">
        <f t="shared" si="3"/>
        <v>1728.97</v>
      </c>
      <c r="L123" s="384" t="s">
        <v>1223</v>
      </c>
      <c r="N123" s="386" t="s">
        <v>1254</v>
      </c>
      <c r="P123" s="386">
        <v>1411.18</v>
      </c>
      <c r="R123" s="386">
        <v>1</v>
      </c>
      <c r="T123" s="386">
        <v>1411.18</v>
      </c>
      <c r="V123" s="386">
        <f t="shared" si="6"/>
        <v>317.78999999999996</v>
      </c>
    </row>
    <row r="124" spans="2:22" ht="42.75" customHeight="1" x14ac:dyDescent="0.4">
      <c r="B124" s="232" t="str">
        <f t="shared" si="2"/>
        <v>B3010</v>
      </c>
      <c r="C124" s="265" t="s">
        <v>1263</v>
      </c>
      <c r="D124" s="266" t="s">
        <v>1261</v>
      </c>
      <c r="E124" s="267" t="s">
        <v>1267</v>
      </c>
      <c r="F124" s="234"/>
      <c r="G124" s="256">
        <v>410.13</v>
      </c>
      <c r="H124" s="237"/>
      <c r="I124" s="237">
        <v>3</v>
      </c>
      <c r="J124" s="237"/>
      <c r="K124" s="268">
        <f t="shared" si="3"/>
        <v>1230.3899999999999</v>
      </c>
      <c r="L124" s="384" t="s">
        <v>1223</v>
      </c>
      <c r="N124" s="386" t="s">
        <v>1254</v>
      </c>
      <c r="P124" s="386">
        <v>240.67</v>
      </c>
      <c r="R124" s="386">
        <v>3</v>
      </c>
      <c r="T124" s="386">
        <f>P124*R124</f>
        <v>722.01</v>
      </c>
      <c r="V124" s="386">
        <f>K124-T124</f>
        <v>508.37999999999988</v>
      </c>
    </row>
    <row r="125" spans="2:22" ht="42.75" customHeight="1" x14ac:dyDescent="0.4">
      <c r="B125" s="232" t="str">
        <f t="shared" si="2"/>
        <v>B3010</v>
      </c>
      <c r="C125" s="265" t="s">
        <v>1263</v>
      </c>
      <c r="D125" s="266" t="s">
        <v>1261</v>
      </c>
      <c r="E125" s="267" t="s">
        <v>1268</v>
      </c>
      <c r="F125" s="234"/>
      <c r="G125" s="256">
        <v>236.64</v>
      </c>
      <c r="H125" s="237"/>
      <c r="I125" s="237">
        <v>6</v>
      </c>
      <c r="J125" s="237"/>
      <c r="K125" s="268">
        <f t="shared" si="3"/>
        <v>1419.84</v>
      </c>
      <c r="L125" s="384" t="s">
        <v>1223</v>
      </c>
      <c r="N125" s="386" t="s">
        <v>1269</v>
      </c>
      <c r="P125" s="386">
        <v>261.41000000000003</v>
      </c>
      <c r="R125" s="386">
        <v>8</v>
      </c>
      <c r="T125" s="386">
        <f t="shared" ref="T125:T128" si="7">P125*R125</f>
        <v>2091.2800000000002</v>
      </c>
      <c r="V125" s="386">
        <f t="shared" ref="V125:V129" si="8">K125-T125</f>
        <v>-671.44000000000028</v>
      </c>
    </row>
    <row r="126" spans="2:22" ht="42.75" customHeight="1" x14ac:dyDescent="0.4">
      <c r="B126" s="232" t="s">
        <v>133</v>
      </c>
      <c r="C126" s="265" t="s">
        <v>1263</v>
      </c>
      <c r="D126" s="266" t="s">
        <v>1261</v>
      </c>
      <c r="E126" s="267" t="s">
        <v>1270</v>
      </c>
      <c r="F126" s="234"/>
      <c r="G126" s="256">
        <v>452.53</v>
      </c>
      <c r="H126" s="237"/>
      <c r="I126" s="237">
        <v>1</v>
      </c>
      <c r="J126" s="237"/>
      <c r="K126" s="268">
        <f t="shared" si="3"/>
        <v>452.53</v>
      </c>
      <c r="L126" s="384" t="s">
        <v>1224</v>
      </c>
      <c r="N126" s="386" t="s">
        <v>1254</v>
      </c>
      <c r="V126" s="386">
        <f>K126</f>
        <v>452.53</v>
      </c>
    </row>
    <row r="127" spans="2:22" ht="42.75" customHeight="1" x14ac:dyDescent="0.4">
      <c r="B127" s="232" t="s">
        <v>133</v>
      </c>
      <c r="C127" s="265" t="s">
        <v>1263</v>
      </c>
      <c r="D127" s="266" t="s">
        <v>1261</v>
      </c>
      <c r="E127" s="267" t="s">
        <v>1271</v>
      </c>
      <c r="F127" s="234"/>
      <c r="G127" s="256">
        <v>267.68</v>
      </c>
      <c r="H127" s="237"/>
      <c r="I127" s="237">
        <v>1</v>
      </c>
      <c r="J127" s="237"/>
      <c r="K127" s="268">
        <f t="shared" ref="K127" si="9">G127*I127</f>
        <v>267.68</v>
      </c>
      <c r="L127" s="384" t="s">
        <v>1224</v>
      </c>
      <c r="N127" s="386" t="s">
        <v>1254</v>
      </c>
      <c r="V127" s="386">
        <f>K127</f>
        <v>267.68</v>
      </c>
    </row>
    <row r="128" spans="2:22" ht="42.75" customHeight="1" x14ac:dyDescent="0.4">
      <c r="B128" s="232" t="str">
        <f>+IF(K128="",CHAR(64),B125)</f>
        <v>B3010</v>
      </c>
      <c r="C128" s="265" t="s">
        <v>1263</v>
      </c>
      <c r="D128" s="266" t="s">
        <v>1261</v>
      </c>
      <c r="E128" s="267" t="s">
        <v>1272</v>
      </c>
      <c r="F128" s="234"/>
      <c r="G128" s="256">
        <v>432.09</v>
      </c>
      <c r="H128" s="237"/>
      <c r="I128" s="237">
        <v>1</v>
      </c>
      <c r="J128" s="237"/>
      <c r="K128" s="268">
        <f t="shared" si="3"/>
        <v>432.09</v>
      </c>
      <c r="L128" s="384" t="s">
        <v>1223</v>
      </c>
      <c r="N128" s="386" t="s">
        <v>1254</v>
      </c>
      <c r="P128" s="386">
        <v>248.71</v>
      </c>
      <c r="R128" s="386">
        <v>1</v>
      </c>
      <c r="T128" s="386">
        <f t="shared" si="7"/>
        <v>248.71</v>
      </c>
      <c r="V128" s="386">
        <f t="shared" si="8"/>
        <v>183.37999999999997</v>
      </c>
    </row>
    <row r="129" spans="2:22" ht="42.75" customHeight="1" x14ac:dyDescent="0.4">
      <c r="B129" s="232" t="str">
        <f t="shared" si="2"/>
        <v>B3010</v>
      </c>
      <c r="C129" s="265" t="s">
        <v>1263</v>
      </c>
      <c r="D129" s="266" t="s">
        <v>1261</v>
      </c>
      <c r="E129" s="267" t="s">
        <v>1273</v>
      </c>
      <c r="F129" s="234"/>
      <c r="G129" s="256">
        <v>161.76</v>
      </c>
      <c r="H129" s="237"/>
      <c r="I129" s="237">
        <v>1</v>
      </c>
      <c r="J129" s="237"/>
      <c r="K129" s="268">
        <f t="shared" si="3"/>
        <v>161.76</v>
      </c>
      <c r="L129" s="384" t="s">
        <v>1223</v>
      </c>
      <c r="N129" s="386" t="s">
        <v>1254</v>
      </c>
      <c r="P129" s="386">
        <v>120.49</v>
      </c>
      <c r="R129" s="386">
        <v>1</v>
      </c>
      <c r="T129" s="386">
        <v>120.49</v>
      </c>
      <c r="V129" s="386">
        <f t="shared" si="8"/>
        <v>41.269999999999996</v>
      </c>
    </row>
    <row r="130" spans="2:22" ht="42.75" customHeight="1" x14ac:dyDescent="0.4">
      <c r="B130" s="232" t="str">
        <f t="shared" si="2"/>
        <v>B3010</v>
      </c>
      <c r="C130" s="265" t="s">
        <v>1274</v>
      </c>
      <c r="D130" s="266" t="s">
        <v>1261</v>
      </c>
      <c r="E130" s="267" t="s">
        <v>1275</v>
      </c>
      <c r="F130" s="234"/>
      <c r="G130" s="256">
        <v>1398.32</v>
      </c>
      <c r="H130" s="237"/>
      <c r="I130" s="237">
        <v>1</v>
      </c>
      <c r="J130" s="237"/>
      <c r="K130" s="268">
        <f t="shared" si="3"/>
        <v>1398.32</v>
      </c>
    </row>
    <row r="131" spans="2:22" ht="42.75" customHeight="1" x14ac:dyDescent="0.4">
      <c r="B131" s="232" t="str">
        <f t="shared" si="2"/>
        <v>B3010</v>
      </c>
      <c r="C131" s="265" t="s">
        <v>1274</v>
      </c>
      <c r="D131" s="266" t="s">
        <v>1261</v>
      </c>
      <c r="E131" s="267" t="s">
        <v>1276</v>
      </c>
      <c r="F131" s="234"/>
      <c r="G131" s="256">
        <v>1008.32</v>
      </c>
      <c r="H131" s="237"/>
      <c r="I131" s="237">
        <v>1</v>
      </c>
      <c r="J131" s="237"/>
      <c r="K131" s="268">
        <f t="shared" si="3"/>
        <v>1008.32</v>
      </c>
    </row>
    <row r="132" spans="2:22" ht="42.75" customHeight="1" x14ac:dyDescent="0.4">
      <c r="B132" s="232" t="str">
        <f t="shared" si="2"/>
        <v>B3010</v>
      </c>
      <c r="C132" s="265" t="s">
        <v>1274</v>
      </c>
      <c r="D132" s="266" t="s">
        <v>1261</v>
      </c>
      <c r="E132" s="267" t="s">
        <v>1277</v>
      </c>
      <c r="F132" s="234"/>
      <c r="G132" s="256">
        <v>356.18</v>
      </c>
      <c r="H132" s="237"/>
      <c r="I132" s="237">
        <v>1</v>
      </c>
      <c r="J132" s="237"/>
      <c r="K132" s="268">
        <f t="shared" si="3"/>
        <v>356.18</v>
      </c>
    </row>
    <row r="133" spans="2:22" ht="42.75" customHeight="1" x14ac:dyDescent="0.4">
      <c r="B133" s="232" t="str">
        <f t="shared" si="2"/>
        <v>B3010</v>
      </c>
      <c r="C133" s="265" t="s">
        <v>1274</v>
      </c>
      <c r="D133" s="266" t="s">
        <v>1261</v>
      </c>
      <c r="E133" s="267" t="s">
        <v>1278</v>
      </c>
      <c r="F133" s="234"/>
      <c r="G133" s="256">
        <v>410.87</v>
      </c>
      <c r="H133" s="237"/>
      <c r="I133" s="237">
        <v>2</v>
      </c>
      <c r="J133" s="237"/>
      <c r="K133" s="268">
        <f t="shared" si="3"/>
        <v>821.74</v>
      </c>
    </row>
    <row r="134" spans="2:22" ht="42.75" customHeight="1" x14ac:dyDescent="0.4">
      <c r="B134" s="232" t="str">
        <f t="shared" si="2"/>
        <v>B3010</v>
      </c>
      <c r="C134" s="265" t="s">
        <v>1274</v>
      </c>
      <c r="D134" s="266" t="s">
        <v>1261</v>
      </c>
      <c r="E134" s="267" t="s">
        <v>1279</v>
      </c>
      <c r="F134" s="234"/>
      <c r="G134" s="256">
        <v>824.03</v>
      </c>
      <c r="H134" s="237"/>
      <c r="I134" s="237">
        <v>6</v>
      </c>
      <c r="J134" s="237"/>
      <c r="K134" s="268">
        <f t="shared" si="3"/>
        <v>4944.18</v>
      </c>
    </row>
    <row r="135" spans="2:22" ht="42.75" customHeight="1" x14ac:dyDescent="0.4">
      <c r="B135" s="232" t="str">
        <f t="shared" si="2"/>
        <v>B3010</v>
      </c>
      <c r="C135" s="265" t="s">
        <v>1274</v>
      </c>
      <c r="D135" s="266" t="s">
        <v>1261</v>
      </c>
      <c r="E135" s="267" t="s">
        <v>1280</v>
      </c>
      <c r="F135" s="234"/>
      <c r="G135" s="256">
        <v>582.84</v>
      </c>
      <c r="H135" s="237"/>
      <c r="I135" s="237">
        <v>2</v>
      </c>
      <c r="J135" s="237"/>
      <c r="K135" s="268">
        <f t="shared" si="3"/>
        <v>1165.68</v>
      </c>
    </row>
    <row r="136" spans="2:22" ht="42.75" customHeight="1" x14ac:dyDescent="0.4">
      <c r="B136" s="232" t="str">
        <f t="shared" si="2"/>
        <v>B3010</v>
      </c>
      <c r="C136" s="265" t="s">
        <v>1274</v>
      </c>
      <c r="D136" s="266" t="s">
        <v>1261</v>
      </c>
      <c r="E136" s="267" t="s">
        <v>1281</v>
      </c>
      <c r="F136" s="234"/>
      <c r="G136" s="256">
        <v>194.51</v>
      </c>
      <c r="H136" s="237"/>
      <c r="I136" s="237">
        <v>1</v>
      </c>
      <c r="J136" s="237"/>
      <c r="K136" s="268">
        <f t="shared" si="3"/>
        <v>194.51</v>
      </c>
    </row>
    <row r="137" spans="2:22" ht="42.75" customHeight="1" x14ac:dyDescent="0.4">
      <c r="B137" s="232" t="str">
        <f t="shared" si="2"/>
        <v>B3010</v>
      </c>
      <c r="C137" s="265" t="s">
        <v>1274</v>
      </c>
      <c r="D137" s="266" t="s">
        <v>1261</v>
      </c>
      <c r="E137" s="267" t="s">
        <v>1282</v>
      </c>
      <c r="F137" s="234"/>
      <c r="G137" s="256">
        <v>89.78</v>
      </c>
      <c r="H137" s="237"/>
      <c r="I137" s="237">
        <v>1</v>
      </c>
      <c r="J137" s="237"/>
      <c r="K137" s="268">
        <f t="shared" si="3"/>
        <v>89.78</v>
      </c>
    </row>
    <row r="138" spans="2:22" ht="42.75" customHeight="1" x14ac:dyDescent="0.4">
      <c r="B138" s="232" t="str">
        <f t="shared" si="2"/>
        <v>B3010</v>
      </c>
      <c r="C138" s="265" t="s">
        <v>1274</v>
      </c>
      <c r="D138" s="266" t="s">
        <v>1261</v>
      </c>
      <c r="E138" s="267" t="s">
        <v>1283</v>
      </c>
      <c r="F138" s="234"/>
      <c r="G138" s="256">
        <v>238.91</v>
      </c>
      <c r="H138" s="237"/>
      <c r="I138" s="237">
        <v>1</v>
      </c>
      <c r="J138" s="237"/>
      <c r="K138" s="268">
        <f t="shared" si="3"/>
        <v>238.91</v>
      </c>
    </row>
    <row r="139" spans="2:22" ht="42.75" customHeight="1" x14ac:dyDescent="0.4">
      <c r="B139" s="232" t="str">
        <f t="shared" si="2"/>
        <v>B3010</v>
      </c>
      <c r="C139" s="265" t="s">
        <v>1274</v>
      </c>
      <c r="D139" s="266" t="s">
        <v>1261</v>
      </c>
      <c r="E139" s="267" t="s">
        <v>1284</v>
      </c>
      <c r="F139" s="234"/>
      <c r="G139" s="256">
        <v>1213.26</v>
      </c>
      <c r="H139" s="237"/>
      <c r="I139" s="237">
        <v>1</v>
      </c>
      <c r="J139" s="237"/>
      <c r="K139" s="268">
        <f t="shared" si="3"/>
        <v>1213.26</v>
      </c>
    </row>
    <row r="140" spans="2:22" ht="42.75" customHeight="1" x14ac:dyDescent="0.4">
      <c r="B140" s="232" t="str">
        <f t="shared" si="2"/>
        <v>B3010</v>
      </c>
      <c r="C140" s="265" t="s">
        <v>1274</v>
      </c>
      <c r="D140" s="266" t="s">
        <v>1261</v>
      </c>
      <c r="E140" s="267" t="s">
        <v>1285</v>
      </c>
      <c r="F140" s="234"/>
      <c r="G140" s="256">
        <v>96.06</v>
      </c>
      <c r="H140" s="237"/>
      <c r="I140" s="237">
        <v>1</v>
      </c>
      <c r="J140" s="237"/>
      <c r="K140" s="268">
        <f t="shared" si="3"/>
        <v>96.06</v>
      </c>
    </row>
    <row r="141" spans="2:22" ht="42.75" customHeight="1" x14ac:dyDescent="0.4">
      <c r="B141" s="232" t="str">
        <f t="shared" si="2"/>
        <v>B3010</v>
      </c>
      <c r="C141" s="265" t="s">
        <v>1274</v>
      </c>
      <c r="D141" s="266" t="s">
        <v>1261</v>
      </c>
      <c r="E141" s="267" t="s">
        <v>1286</v>
      </c>
      <c r="F141" s="234"/>
      <c r="G141" s="256">
        <v>1538.29</v>
      </c>
      <c r="H141" s="237"/>
      <c r="I141" s="237">
        <v>1</v>
      </c>
      <c r="J141" s="237"/>
      <c r="K141" s="268">
        <f t="shared" si="3"/>
        <v>1538.29</v>
      </c>
    </row>
    <row r="142" spans="2:22" ht="42.75" customHeight="1" x14ac:dyDescent="0.4">
      <c r="B142" s="232" t="str">
        <f t="shared" si="2"/>
        <v>B3010</v>
      </c>
      <c r="C142" s="265" t="s">
        <v>1274</v>
      </c>
      <c r="D142" s="266" t="s">
        <v>1261</v>
      </c>
      <c r="E142" s="267" t="s">
        <v>1287</v>
      </c>
      <c r="F142" s="234"/>
      <c r="G142" s="256">
        <v>252.48</v>
      </c>
      <c r="H142" s="237"/>
      <c r="I142" s="237">
        <v>1</v>
      </c>
      <c r="J142" s="237"/>
      <c r="K142" s="268">
        <f t="shared" si="3"/>
        <v>252.48</v>
      </c>
    </row>
    <row r="143" spans="2:22" ht="42.75" customHeight="1" x14ac:dyDescent="0.4">
      <c r="B143" s="232" t="str">
        <f t="shared" si="2"/>
        <v>B3010</v>
      </c>
      <c r="C143" s="265" t="s">
        <v>1274</v>
      </c>
      <c r="D143" s="266" t="s">
        <v>1261</v>
      </c>
      <c r="E143" s="267" t="s">
        <v>1288</v>
      </c>
      <c r="F143" s="234"/>
      <c r="G143" s="256">
        <v>385.62</v>
      </c>
      <c r="H143" s="237"/>
      <c r="I143" s="237">
        <v>2</v>
      </c>
      <c r="J143" s="237"/>
      <c r="K143" s="268">
        <f t="shared" si="3"/>
        <v>771.24</v>
      </c>
    </row>
    <row r="144" spans="2:22" ht="42.75" customHeight="1" x14ac:dyDescent="0.4">
      <c r="B144" s="232" t="str">
        <f t="shared" si="2"/>
        <v>B3010</v>
      </c>
      <c r="C144" s="265" t="s">
        <v>1274</v>
      </c>
      <c r="D144" s="266" t="s">
        <v>1261</v>
      </c>
      <c r="E144" s="267" t="s">
        <v>1289</v>
      </c>
      <c r="F144" s="234"/>
      <c r="G144" s="256">
        <v>441.01</v>
      </c>
      <c r="H144" s="237"/>
      <c r="I144" s="237">
        <v>8</v>
      </c>
      <c r="J144" s="237"/>
      <c r="K144" s="268">
        <f t="shared" si="3"/>
        <v>3528.08</v>
      </c>
    </row>
    <row r="145" spans="2:22" ht="42.75" customHeight="1" x14ac:dyDescent="0.4">
      <c r="B145" s="232" t="str">
        <f t="shared" si="2"/>
        <v>B3010</v>
      </c>
      <c r="C145" s="265" t="s">
        <v>1274</v>
      </c>
      <c r="D145" s="266" t="s">
        <v>1261</v>
      </c>
      <c r="E145" s="267" t="s">
        <v>1290</v>
      </c>
      <c r="F145" s="234"/>
      <c r="G145" s="256">
        <v>265.82</v>
      </c>
      <c r="H145" s="237"/>
      <c r="I145" s="237">
        <v>1</v>
      </c>
      <c r="J145" s="237"/>
      <c r="K145" s="268">
        <f t="shared" si="3"/>
        <v>265.82</v>
      </c>
    </row>
    <row r="146" spans="2:22" ht="42.75" customHeight="1" x14ac:dyDescent="0.4">
      <c r="B146" s="232" t="str">
        <f t="shared" si="2"/>
        <v>B3010</v>
      </c>
      <c r="C146" s="265" t="s">
        <v>1274</v>
      </c>
      <c r="D146" s="266" t="s">
        <v>1261</v>
      </c>
      <c r="E146" s="267" t="s">
        <v>1291</v>
      </c>
      <c r="F146" s="234"/>
      <c r="G146" s="256">
        <v>297.02</v>
      </c>
      <c r="H146" s="237"/>
      <c r="I146" s="237">
        <v>1</v>
      </c>
      <c r="J146" s="237"/>
      <c r="K146" s="268">
        <f t="shared" si="3"/>
        <v>297.02</v>
      </c>
    </row>
    <row r="147" spans="2:22" ht="42.75" customHeight="1" x14ac:dyDescent="0.4">
      <c r="B147" s="232" t="str">
        <f t="shared" si="2"/>
        <v>B3010</v>
      </c>
      <c r="C147" s="265" t="s">
        <v>1274</v>
      </c>
      <c r="D147" s="266" t="s">
        <v>1261</v>
      </c>
      <c r="E147" s="267" t="s">
        <v>1292</v>
      </c>
      <c r="F147" s="234"/>
      <c r="G147" s="256">
        <v>160.44999999999999</v>
      </c>
      <c r="H147" s="237"/>
      <c r="I147" s="237">
        <v>1</v>
      </c>
      <c r="J147" s="237"/>
      <c r="K147" s="268">
        <f t="shared" si="3"/>
        <v>160.44999999999999</v>
      </c>
    </row>
    <row r="148" spans="2:22" ht="42.75" customHeight="1" x14ac:dyDescent="0.4">
      <c r="B148" s="232" t="str">
        <f t="shared" si="2"/>
        <v>B3010</v>
      </c>
      <c r="C148" s="265" t="s">
        <v>1293</v>
      </c>
      <c r="D148" s="266" t="s">
        <v>1261</v>
      </c>
      <c r="E148" s="267" t="s">
        <v>1294</v>
      </c>
      <c r="F148" s="234"/>
      <c r="G148" s="256">
        <v>900.96</v>
      </c>
      <c r="H148" s="237"/>
      <c r="I148" s="237">
        <v>1</v>
      </c>
      <c r="J148" s="237"/>
      <c r="K148" s="268">
        <f t="shared" si="3"/>
        <v>900.96</v>
      </c>
      <c r="L148" s="384" t="s">
        <v>1223</v>
      </c>
      <c r="N148" s="386" t="s">
        <v>1254</v>
      </c>
      <c r="P148" s="386">
        <v>535.98</v>
      </c>
      <c r="R148" s="386">
        <v>1</v>
      </c>
      <c r="S148" s="386"/>
      <c r="T148" s="386">
        <v>535.98</v>
      </c>
      <c r="V148" s="386">
        <f t="shared" ref="V148:V152" si="10">K148-T148</f>
        <v>364.98</v>
      </c>
    </row>
    <row r="149" spans="2:22" ht="42.75" customHeight="1" x14ac:dyDescent="0.4">
      <c r="B149" s="232" t="str">
        <f t="shared" si="2"/>
        <v>B3010</v>
      </c>
      <c r="C149" s="265" t="s">
        <v>1293</v>
      </c>
      <c r="D149" s="266" t="s">
        <v>1261</v>
      </c>
      <c r="E149" s="267" t="s">
        <v>1295</v>
      </c>
      <c r="F149" s="234"/>
      <c r="G149" s="256">
        <v>30.44</v>
      </c>
      <c r="H149" s="237"/>
      <c r="I149" s="237">
        <v>2</v>
      </c>
      <c r="J149" s="237"/>
      <c r="K149" s="268">
        <f t="shared" si="3"/>
        <v>60.88</v>
      </c>
      <c r="L149" s="384" t="s">
        <v>1223</v>
      </c>
      <c r="N149" s="386" t="s">
        <v>1254</v>
      </c>
      <c r="P149" s="386">
        <v>23.79</v>
      </c>
      <c r="R149" s="386">
        <v>2</v>
      </c>
      <c r="T149" s="386">
        <v>47.58</v>
      </c>
      <c r="V149" s="386">
        <f t="shared" si="10"/>
        <v>13.300000000000004</v>
      </c>
    </row>
    <row r="150" spans="2:22" ht="42.75" customHeight="1" x14ac:dyDescent="0.4">
      <c r="B150" s="232" t="str">
        <f t="shared" si="2"/>
        <v>B3010</v>
      </c>
      <c r="C150" s="265" t="s">
        <v>1293</v>
      </c>
      <c r="D150" s="266" t="s">
        <v>1261</v>
      </c>
      <c r="E150" s="267" t="s">
        <v>1296</v>
      </c>
      <c r="F150" s="234"/>
      <c r="G150" s="256">
        <v>371.62</v>
      </c>
      <c r="H150" s="237"/>
      <c r="I150" s="237">
        <v>1</v>
      </c>
      <c r="J150" s="237"/>
      <c r="K150" s="268">
        <f t="shared" si="3"/>
        <v>371.62</v>
      </c>
      <c r="L150" s="384" t="s">
        <v>1223</v>
      </c>
      <c r="N150" s="386" t="s">
        <v>1254</v>
      </c>
      <c r="P150" s="386">
        <v>338.96</v>
      </c>
      <c r="R150" s="386">
        <v>1</v>
      </c>
      <c r="T150" s="386">
        <v>338.96</v>
      </c>
      <c r="V150" s="386">
        <f t="shared" si="10"/>
        <v>32.660000000000025</v>
      </c>
    </row>
    <row r="151" spans="2:22" ht="42.75" customHeight="1" x14ac:dyDescent="0.4">
      <c r="B151" s="232" t="str">
        <f t="shared" ref="B151" si="11">+IF(K151="",CHAR(64),B150)</f>
        <v>B3010</v>
      </c>
      <c r="C151" s="265" t="s">
        <v>1293</v>
      </c>
      <c r="D151" s="266" t="s">
        <v>1261</v>
      </c>
      <c r="E151" s="267" t="s">
        <v>1297</v>
      </c>
      <c r="F151" s="234"/>
      <c r="G151" s="256">
        <v>381.08</v>
      </c>
      <c r="H151" s="237"/>
      <c r="I151" s="237">
        <v>1</v>
      </c>
      <c r="J151" s="237"/>
      <c r="K151" s="268">
        <f t="shared" ref="K151" si="12">G151*I151</f>
        <v>381.08</v>
      </c>
      <c r="L151" s="384" t="s">
        <v>1223</v>
      </c>
      <c r="N151" s="386" t="s">
        <v>1254</v>
      </c>
      <c r="P151" s="386">
        <v>346.6</v>
      </c>
      <c r="R151" s="386">
        <v>1</v>
      </c>
      <c r="T151" s="386">
        <v>346.6</v>
      </c>
      <c r="V151" s="386">
        <f t="shared" si="10"/>
        <v>34.479999999999961</v>
      </c>
    </row>
    <row r="152" spans="2:22" ht="42.75" customHeight="1" x14ac:dyDescent="0.4">
      <c r="B152" s="232" t="str">
        <f t="shared" ref="B152" si="13">+IF(K152="",CHAR(64),B151)</f>
        <v>B3010</v>
      </c>
      <c r="C152" s="265" t="s">
        <v>1293</v>
      </c>
      <c r="D152" s="266" t="s">
        <v>1261</v>
      </c>
      <c r="E152" s="267" t="s">
        <v>1298</v>
      </c>
      <c r="F152" s="234"/>
      <c r="G152" s="256">
        <v>203.74</v>
      </c>
      <c r="H152" s="237"/>
      <c r="I152" s="237">
        <v>1</v>
      </c>
      <c r="J152" s="237"/>
      <c r="K152" s="268">
        <f t="shared" ref="K152" si="14">G152*I152</f>
        <v>203.74</v>
      </c>
      <c r="L152" s="384" t="s">
        <v>1223</v>
      </c>
      <c r="N152" s="386" t="s">
        <v>1254</v>
      </c>
      <c r="P152" s="386">
        <v>183.78</v>
      </c>
      <c r="R152" s="386">
        <v>1</v>
      </c>
      <c r="T152" s="386">
        <v>183.78</v>
      </c>
      <c r="V152" s="386">
        <f t="shared" si="10"/>
        <v>19.960000000000008</v>
      </c>
    </row>
    <row r="153" spans="2:22" ht="42.75" customHeight="1" x14ac:dyDescent="0.4">
      <c r="B153" s="232" t="str">
        <f>+IF(K153="",CHAR(64),B150)</f>
        <v>B3010</v>
      </c>
      <c r="C153" s="265" t="s">
        <v>1293</v>
      </c>
      <c r="D153" s="266" t="s">
        <v>1261</v>
      </c>
      <c r="E153" s="267" t="s">
        <v>1299</v>
      </c>
      <c r="F153" s="234"/>
      <c r="G153" s="256">
        <v>208.53</v>
      </c>
      <c r="H153" s="237"/>
      <c r="I153" s="237">
        <v>1</v>
      </c>
      <c r="J153" s="237"/>
      <c r="K153" s="268">
        <f t="shared" si="3"/>
        <v>208.53</v>
      </c>
      <c r="L153" s="384" t="s">
        <v>1223</v>
      </c>
      <c r="N153" s="386" t="s">
        <v>1254</v>
      </c>
      <c r="P153" s="386">
        <v>185.55</v>
      </c>
      <c r="R153" s="386">
        <v>1</v>
      </c>
      <c r="T153" s="386">
        <v>185.55</v>
      </c>
      <c r="V153" s="386">
        <f t="shared" ref="V153:V163" si="15">K153-T153</f>
        <v>22.97999999999999</v>
      </c>
    </row>
    <row r="154" spans="2:22" ht="42.75" customHeight="1" x14ac:dyDescent="0.4">
      <c r="B154" s="232" t="str">
        <f t="shared" si="2"/>
        <v>B3010</v>
      </c>
      <c r="C154" s="265" t="s">
        <v>1293</v>
      </c>
      <c r="D154" s="266" t="s">
        <v>1261</v>
      </c>
      <c r="E154" s="267" t="s">
        <v>1300</v>
      </c>
      <c r="F154" s="234"/>
      <c r="G154" s="256">
        <v>38.44</v>
      </c>
      <c r="H154" s="237"/>
      <c r="I154" s="237">
        <v>1</v>
      </c>
      <c r="J154" s="237"/>
      <c r="K154" s="268">
        <f t="shared" si="3"/>
        <v>38.44</v>
      </c>
      <c r="L154" s="384" t="s">
        <v>1223</v>
      </c>
      <c r="N154" s="386" t="s">
        <v>1254</v>
      </c>
      <c r="P154" s="386">
        <v>31.79</v>
      </c>
      <c r="R154" s="386">
        <v>1</v>
      </c>
      <c r="T154" s="386">
        <v>31.79</v>
      </c>
      <c r="V154" s="386">
        <f t="shared" si="15"/>
        <v>6.6499999999999986</v>
      </c>
    </row>
    <row r="155" spans="2:22" ht="42.75" customHeight="1" x14ac:dyDescent="0.4">
      <c r="B155" s="232" t="str">
        <f t="shared" si="2"/>
        <v>B3010</v>
      </c>
      <c r="C155" s="265" t="s">
        <v>1293</v>
      </c>
      <c r="D155" s="266" t="s">
        <v>1261</v>
      </c>
      <c r="E155" s="267" t="s">
        <v>1301</v>
      </c>
      <c r="F155" s="234"/>
      <c r="G155" s="256">
        <v>582.41999999999996</v>
      </c>
      <c r="H155" s="237"/>
      <c r="I155" s="237">
        <v>1</v>
      </c>
      <c r="J155" s="237"/>
      <c r="K155" s="268">
        <f t="shared" si="3"/>
        <v>582.41999999999996</v>
      </c>
      <c r="L155" s="384" t="s">
        <v>1223</v>
      </c>
      <c r="N155" s="386" t="s">
        <v>1254</v>
      </c>
      <c r="P155" s="386">
        <v>517.70000000000005</v>
      </c>
      <c r="R155" s="386">
        <v>1</v>
      </c>
      <c r="T155" s="386">
        <v>517.70000000000005</v>
      </c>
      <c r="V155" s="386">
        <f t="shared" si="15"/>
        <v>64.719999999999914</v>
      </c>
    </row>
    <row r="156" spans="2:22" ht="42.75" customHeight="1" x14ac:dyDescent="0.4">
      <c r="B156" s="232" t="str">
        <f t="shared" ref="B156:B188" si="16">+IF(K156="",CHAR(64),B155)</f>
        <v>B3010</v>
      </c>
      <c r="C156" s="265" t="s">
        <v>1293</v>
      </c>
      <c r="D156" s="266" t="s">
        <v>1261</v>
      </c>
      <c r="E156" s="267" t="s">
        <v>1302</v>
      </c>
      <c r="F156" s="234"/>
      <c r="G156" s="256">
        <v>40.1</v>
      </c>
      <c r="H156" s="237"/>
      <c r="I156" s="237">
        <v>1</v>
      </c>
      <c r="J156" s="237"/>
      <c r="K156" s="387">
        <f t="shared" ref="K156:K188" si="17">G156*I156</f>
        <v>40.1</v>
      </c>
      <c r="L156" s="384" t="s">
        <v>1223</v>
      </c>
      <c r="N156" s="386" t="s">
        <v>1254</v>
      </c>
      <c r="P156" s="386">
        <v>24.74</v>
      </c>
      <c r="R156" s="386">
        <v>1</v>
      </c>
      <c r="T156" s="386">
        <v>24.74</v>
      </c>
      <c r="V156" s="386">
        <f t="shared" si="15"/>
        <v>15.360000000000003</v>
      </c>
    </row>
    <row r="157" spans="2:22" ht="42.75" customHeight="1" x14ac:dyDescent="0.4">
      <c r="B157" s="232" t="str">
        <f t="shared" si="16"/>
        <v>B3010</v>
      </c>
      <c r="C157" s="265" t="s">
        <v>1293</v>
      </c>
      <c r="D157" s="266" t="s">
        <v>1261</v>
      </c>
      <c r="E157" s="267" t="s">
        <v>1303</v>
      </c>
      <c r="F157" s="234"/>
      <c r="G157" s="256">
        <v>70.25</v>
      </c>
      <c r="H157" s="237"/>
      <c r="I157" s="237">
        <v>2</v>
      </c>
      <c r="J157" s="237"/>
      <c r="K157" s="387">
        <f t="shared" si="17"/>
        <v>140.5</v>
      </c>
      <c r="L157" s="384" t="s">
        <v>1223</v>
      </c>
      <c r="N157" s="386" t="s">
        <v>1254</v>
      </c>
      <c r="P157" s="386">
        <v>62.99</v>
      </c>
      <c r="R157" s="386">
        <v>2</v>
      </c>
      <c r="T157" s="386">
        <v>125.98</v>
      </c>
      <c r="V157" s="386">
        <f t="shared" si="15"/>
        <v>14.519999999999996</v>
      </c>
    </row>
    <row r="158" spans="2:22" ht="42.75" customHeight="1" x14ac:dyDescent="0.4">
      <c r="B158" s="232" t="str">
        <f t="shared" si="16"/>
        <v>B3010</v>
      </c>
      <c r="C158" s="265" t="s">
        <v>1293</v>
      </c>
      <c r="D158" s="266" t="s">
        <v>1261</v>
      </c>
      <c r="E158" s="267" t="s">
        <v>1304</v>
      </c>
      <c r="F158" s="234"/>
      <c r="G158" s="256">
        <v>827.35</v>
      </c>
      <c r="H158" s="237"/>
      <c r="I158" s="237">
        <v>1</v>
      </c>
      <c r="J158" s="237"/>
      <c r="K158" s="268">
        <f t="shared" si="17"/>
        <v>827.35</v>
      </c>
      <c r="L158" s="384" t="s">
        <v>1223</v>
      </c>
      <c r="N158" s="386" t="s">
        <v>1254</v>
      </c>
      <c r="P158" s="386">
        <v>522.66999999999996</v>
      </c>
      <c r="R158" s="386">
        <v>1</v>
      </c>
      <c r="T158" s="386">
        <v>522.66999999999996</v>
      </c>
      <c r="V158" s="386">
        <f t="shared" si="15"/>
        <v>304.68000000000006</v>
      </c>
    </row>
    <row r="159" spans="2:22" ht="42.75" customHeight="1" x14ac:dyDescent="0.4">
      <c r="B159" s="232" t="str">
        <f t="shared" si="16"/>
        <v>B3010</v>
      </c>
      <c r="C159" s="265" t="s">
        <v>1293</v>
      </c>
      <c r="D159" s="266" t="s">
        <v>1261</v>
      </c>
      <c r="E159" s="267" t="s">
        <v>1305</v>
      </c>
      <c r="F159" s="234"/>
      <c r="G159" s="256">
        <v>30.44</v>
      </c>
      <c r="H159" s="237"/>
      <c r="I159" s="237">
        <v>2</v>
      </c>
      <c r="J159" s="237"/>
      <c r="K159" s="268">
        <f t="shared" si="17"/>
        <v>60.88</v>
      </c>
      <c r="L159" s="384" t="s">
        <v>1223</v>
      </c>
      <c r="N159" s="386" t="s">
        <v>1254</v>
      </c>
      <c r="P159" s="386">
        <v>23.79</v>
      </c>
      <c r="R159" s="386">
        <v>2</v>
      </c>
      <c r="T159" s="386">
        <v>47.58</v>
      </c>
      <c r="V159" s="386">
        <f t="shared" si="15"/>
        <v>13.300000000000004</v>
      </c>
    </row>
    <row r="160" spans="2:22" ht="42.75" customHeight="1" x14ac:dyDescent="0.4">
      <c r="B160" s="232" t="str">
        <f t="shared" si="16"/>
        <v>B3010</v>
      </c>
      <c r="C160" s="265" t="s">
        <v>1293</v>
      </c>
      <c r="D160" s="266" t="s">
        <v>1261</v>
      </c>
      <c r="E160" s="267" t="s">
        <v>1306</v>
      </c>
      <c r="F160" s="234"/>
      <c r="G160" s="256">
        <v>57.7</v>
      </c>
      <c r="H160" s="237"/>
      <c r="I160" s="237">
        <v>2</v>
      </c>
      <c r="J160" s="237"/>
      <c r="K160" s="268">
        <f t="shared" si="17"/>
        <v>115.4</v>
      </c>
      <c r="L160" s="384" t="s">
        <v>1223</v>
      </c>
      <c r="N160" s="386" t="s">
        <v>1254</v>
      </c>
      <c r="P160" s="386">
        <v>48.63</v>
      </c>
      <c r="R160" s="386">
        <v>2</v>
      </c>
      <c r="T160" s="386">
        <v>97.26</v>
      </c>
      <c r="V160" s="386">
        <f t="shared" si="15"/>
        <v>18.14</v>
      </c>
    </row>
    <row r="161" spans="2:22" ht="42.75" customHeight="1" x14ac:dyDescent="0.4">
      <c r="B161" s="232" t="str">
        <f>+IF(K161="",CHAR(64),B160)</f>
        <v>B3010</v>
      </c>
      <c r="C161" s="265" t="s">
        <v>1293</v>
      </c>
      <c r="D161" s="266" t="s">
        <v>1261</v>
      </c>
      <c r="E161" s="267" t="s">
        <v>1307</v>
      </c>
      <c r="F161" s="234"/>
      <c r="G161" s="256">
        <v>70.25</v>
      </c>
      <c r="H161" s="237"/>
      <c r="I161" s="237">
        <v>2</v>
      </c>
      <c r="J161" s="237"/>
      <c r="K161" s="268">
        <f t="shared" si="17"/>
        <v>140.5</v>
      </c>
      <c r="L161" s="384" t="s">
        <v>1223</v>
      </c>
      <c r="N161" s="386" t="s">
        <v>1254</v>
      </c>
      <c r="P161" s="386">
        <v>62.99</v>
      </c>
      <c r="R161" s="386">
        <v>2</v>
      </c>
      <c r="T161" s="386">
        <v>125.98</v>
      </c>
      <c r="V161" s="386">
        <f t="shared" si="15"/>
        <v>14.519999999999996</v>
      </c>
    </row>
    <row r="162" spans="2:22" s="80" customFormat="1" ht="42.75" customHeight="1" x14ac:dyDescent="0.4">
      <c r="B162" s="232" t="str">
        <f t="shared" si="16"/>
        <v>B3010</v>
      </c>
      <c r="C162" s="265" t="s">
        <v>1293</v>
      </c>
      <c r="D162" s="266" t="s">
        <v>1261</v>
      </c>
      <c r="E162" s="267" t="s">
        <v>1308</v>
      </c>
      <c r="F162" s="234"/>
      <c r="G162" s="256">
        <v>38.44</v>
      </c>
      <c r="H162" s="237"/>
      <c r="I162" s="237">
        <v>1</v>
      </c>
      <c r="J162" s="237"/>
      <c r="K162" s="268">
        <f t="shared" si="17"/>
        <v>38.44</v>
      </c>
      <c r="L162" s="384" t="s">
        <v>1223</v>
      </c>
      <c r="M162" s="83"/>
      <c r="N162" s="386" t="s">
        <v>1254</v>
      </c>
      <c r="O162" s="386"/>
      <c r="P162" s="386">
        <v>31.79</v>
      </c>
      <c r="Q162" s="386"/>
      <c r="R162" s="386">
        <v>1</v>
      </c>
      <c r="S162" s="83"/>
      <c r="T162" s="386">
        <v>31.79</v>
      </c>
      <c r="U162" s="386"/>
      <c r="V162" s="386">
        <f t="shared" si="15"/>
        <v>6.6499999999999986</v>
      </c>
    </row>
    <row r="163" spans="2:22" s="80" customFormat="1" ht="42.75" customHeight="1" x14ac:dyDescent="0.4">
      <c r="B163" s="232" t="str">
        <f t="shared" ref="B163" si="18">+IF(K163="",CHAR(64),B162)</f>
        <v>B3010</v>
      </c>
      <c r="C163" s="265" t="s">
        <v>1293</v>
      </c>
      <c r="D163" s="266" t="s">
        <v>1261</v>
      </c>
      <c r="E163" s="267" t="s">
        <v>1309</v>
      </c>
      <c r="F163" s="234"/>
      <c r="G163" s="256">
        <v>76.45</v>
      </c>
      <c r="H163" s="237"/>
      <c r="I163" s="237">
        <v>2</v>
      </c>
      <c r="J163" s="237"/>
      <c r="K163" s="268">
        <f t="shared" ref="K163" si="19">G163*I163</f>
        <v>152.9</v>
      </c>
      <c r="L163" s="384" t="s">
        <v>1223</v>
      </c>
      <c r="M163" s="83"/>
      <c r="N163" s="386" t="s">
        <v>1254</v>
      </c>
      <c r="O163" s="386"/>
      <c r="P163" s="386">
        <v>66.540000000000006</v>
      </c>
      <c r="Q163" s="386"/>
      <c r="R163" s="386">
        <v>2</v>
      </c>
      <c r="S163" s="83"/>
      <c r="T163" s="386">
        <v>133.08000000000001</v>
      </c>
      <c r="U163" s="386"/>
      <c r="V163" s="386">
        <f t="shared" si="15"/>
        <v>19.819999999999993</v>
      </c>
    </row>
    <row r="164" spans="2:22" s="80" customFormat="1" ht="42.75" customHeight="1" x14ac:dyDescent="0.4">
      <c r="B164" s="232" t="str">
        <f>+IF(K164="",CHAR(64),B162)</f>
        <v>B3010</v>
      </c>
      <c r="C164" s="265" t="s">
        <v>1310</v>
      </c>
      <c r="D164" s="266" t="s">
        <v>1261</v>
      </c>
      <c r="E164" s="267" t="s">
        <v>1311</v>
      </c>
      <c r="F164" s="234"/>
      <c r="G164" s="256">
        <v>1151.69</v>
      </c>
      <c r="H164" s="237"/>
      <c r="I164" s="237">
        <v>8</v>
      </c>
      <c r="J164" s="237"/>
      <c r="K164" s="268">
        <f t="shared" si="17"/>
        <v>9213.52</v>
      </c>
      <c r="L164" s="384"/>
      <c r="M164" s="83"/>
      <c r="N164" s="386"/>
      <c r="O164" s="386"/>
      <c r="P164" s="386"/>
      <c r="Q164" s="386"/>
      <c r="R164" s="386"/>
      <c r="S164" s="83"/>
      <c r="T164" s="386"/>
      <c r="U164" s="386"/>
      <c r="V164" s="386"/>
    </row>
    <row r="165" spans="2:22" s="80" customFormat="1" ht="42.75" customHeight="1" x14ac:dyDescent="0.4">
      <c r="B165" s="232" t="str">
        <f t="shared" si="16"/>
        <v>B3010</v>
      </c>
      <c r="C165" s="265" t="s">
        <v>1310</v>
      </c>
      <c r="D165" s="266" t="s">
        <v>1261</v>
      </c>
      <c r="E165" s="267" t="s">
        <v>1312</v>
      </c>
      <c r="F165" s="234"/>
      <c r="G165" s="256">
        <v>938.38</v>
      </c>
      <c r="H165" s="237"/>
      <c r="I165" s="237">
        <v>11</v>
      </c>
      <c r="J165" s="237"/>
      <c r="K165" s="268">
        <f t="shared" si="17"/>
        <v>10322.18</v>
      </c>
      <c r="L165" s="384"/>
      <c r="M165" s="83"/>
      <c r="N165" s="386"/>
      <c r="O165" s="386"/>
      <c r="P165" s="386"/>
      <c r="Q165" s="386"/>
      <c r="R165" s="386"/>
      <c r="S165" s="83"/>
      <c r="T165" s="386"/>
      <c r="U165" s="386"/>
      <c r="V165" s="386"/>
    </row>
    <row r="166" spans="2:22" s="80" customFormat="1" ht="42.75" customHeight="1" x14ac:dyDescent="0.4">
      <c r="B166" s="232" t="str">
        <f t="shared" si="16"/>
        <v>B3010</v>
      </c>
      <c r="C166" s="265" t="s">
        <v>1313</v>
      </c>
      <c r="D166" s="266" t="s">
        <v>1261</v>
      </c>
      <c r="E166" s="267" t="s">
        <v>1314</v>
      </c>
      <c r="F166" s="234"/>
      <c r="G166" s="256">
        <v>22.1</v>
      </c>
      <c r="H166" s="237"/>
      <c r="I166" s="237">
        <v>1</v>
      </c>
      <c r="J166" s="237"/>
      <c r="K166" s="387">
        <f t="shared" si="17"/>
        <v>22.1</v>
      </c>
      <c r="L166" s="384"/>
      <c r="M166" s="83"/>
      <c r="N166" s="386"/>
      <c r="O166" s="386"/>
      <c r="P166" s="386"/>
      <c r="Q166" s="386"/>
      <c r="R166" s="386"/>
      <c r="S166" s="83"/>
      <c r="T166" s="386"/>
      <c r="U166" s="386"/>
      <c r="V166" s="386"/>
    </row>
    <row r="167" spans="2:22" s="80" customFormat="1" ht="42.75" customHeight="1" x14ac:dyDescent="0.4">
      <c r="B167" s="232" t="str">
        <f t="shared" si="16"/>
        <v>B3010</v>
      </c>
      <c r="C167" s="265" t="s">
        <v>1313</v>
      </c>
      <c r="D167" s="266" t="s">
        <v>1261</v>
      </c>
      <c r="E167" s="267" t="s">
        <v>1315</v>
      </c>
      <c r="F167" s="234"/>
      <c r="G167" s="256">
        <v>31.55</v>
      </c>
      <c r="H167" s="237"/>
      <c r="I167" s="237">
        <v>1</v>
      </c>
      <c r="J167" s="237"/>
      <c r="K167" s="268">
        <f t="shared" si="17"/>
        <v>31.55</v>
      </c>
      <c r="L167" s="384"/>
      <c r="M167" s="83"/>
      <c r="N167" s="386"/>
      <c r="O167" s="386"/>
      <c r="P167" s="386"/>
      <c r="Q167" s="386"/>
      <c r="R167" s="386"/>
      <c r="S167" s="83"/>
      <c r="T167" s="386"/>
      <c r="U167" s="386"/>
      <c r="V167" s="386"/>
    </row>
    <row r="168" spans="2:22" ht="42.75" customHeight="1" x14ac:dyDescent="0.4">
      <c r="B168" s="232" t="str">
        <f t="shared" si="16"/>
        <v>B3010</v>
      </c>
      <c r="C168" s="265" t="s">
        <v>1313</v>
      </c>
      <c r="D168" s="266" t="s">
        <v>1261</v>
      </c>
      <c r="E168" s="267" t="s">
        <v>1316</v>
      </c>
      <c r="F168" s="234"/>
      <c r="G168" s="256">
        <v>134.1</v>
      </c>
      <c r="H168" s="237"/>
      <c r="I168" s="237">
        <v>3</v>
      </c>
      <c r="J168" s="237"/>
      <c r="K168" s="268">
        <f t="shared" si="17"/>
        <v>402.29999999999995</v>
      </c>
    </row>
    <row r="169" spans="2:22" ht="42.75" customHeight="1" x14ac:dyDescent="0.4">
      <c r="B169" s="232" t="str">
        <f t="shared" si="16"/>
        <v>B3010</v>
      </c>
      <c r="C169" s="265" t="s">
        <v>1313</v>
      </c>
      <c r="D169" s="266" t="s">
        <v>1261</v>
      </c>
      <c r="E169" s="267" t="s">
        <v>1317</v>
      </c>
      <c r="F169" s="234"/>
      <c r="G169" s="256">
        <v>151.19999999999999</v>
      </c>
      <c r="H169" s="237"/>
      <c r="I169" s="237">
        <v>1</v>
      </c>
      <c r="J169" s="237"/>
      <c r="K169" s="268">
        <f t="shared" si="17"/>
        <v>151.19999999999999</v>
      </c>
    </row>
    <row r="170" spans="2:22" s="80" customFormat="1" ht="42.75" customHeight="1" x14ac:dyDescent="0.4">
      <c r="B170" s="232" t="str">
        <f t="shared" si="16"/>
        <v>B3010</v>
      </c>
      <c r="C170" s="265" t="s">
        <v>1313</v>
      </c>
      <c r="D170" s="266" t="s">
        <v>1261</v>
      </c>
      <c r="E170" s="267" t="s">
        <v>1318</v>
      </c>
      <c r="F170" s="234"/>
      <c r="G170" s="256">
        <v>115.35</v>
      </c>
      <c r="H170" s="237"/>
      <c r="I170" s="237">
        <v>2</v>
      </c>
      <c r="J170" s="237"/>
      <c r="K170" s="268">
        <f t="shared" si="17"/>
        <v>230.7</v>
      </c>
      <c r="L170" s="384"/>
      <c r="M170" s="83"/>
      <c r="N170" s="386"/>
      <c r="O170" s="386"/>
      <c r="P170" s="386"/>
      <c r="Q170" s="386"/>
      <c r="R170" s="386"/>
      <c r="S170" s="83"/>
      <c r="T170" s="386"/>
      <c r="U170" s="386"/>
      <c r="V170" s="386"/>
    </row>
    <row r="171" spans="2:22" s="80" customFormat="1" ht="42.75" customHeight="1" x14ac:dyDescent="0.4">
      <c r="B171" s="232" t="str">
        <f t="shared" si="16"/>
        <v>B3010</v>
      </c>
      <c r="C171" s="265" t="s">
        <v>1313</v>
      </c>
      <c r="D171" s="266" t="s">
        <v>1261</v>
      </c>
      <c r="E171" s="267" t="s">
        <v>1319</v>
      </c>
      <c r="F171" s="234"/>
      <c r="G171" s="256">
        <v>261.56</v>
      </c>
      <c r="H171" s="237"/>
      <c r="I171" s="237">
        <v>2</v>
      </c>
      <c r="J171" s="237"/>
      <c r="K171" s="268">
        <f t="shared" si="17"/>
        <v>523.12</v>
      </c>
      <c r="L171" s="384"/>
      <c r="M171" s="83"/>
      <c r="N171" s="386"/>
      <c r="O171" s="386"/>
      <c r="P171" s="386"/>
      <c r="Q171" s="386"/>
      <c r="R171" s="386"/>
      <c r="S171" s="83"/>
      <c r="T171" s="386"/>
      <c r="U171" s="386"/>
      <c r="V171" s="386"/>
    </row>
    <row r="172" spans="2:22" ht="42.75" customHeight="1" x14ac:dyDescent="0.4">
      <c r="B172" s="232" t="str">
        <f t="shared" si="16"/>
        <v>B3010</v>
      </c>
      <c r="C172" s="265" t="s">
        <v>1313</v>
      </c>
      <c r="D172" s="266" t="s">
        <v>1261</v>
      </c>
      <c r="E172" s="267" t="s">
        <v>1320</v>
      </c>
      <c r="F172" s="234"/>
      <c r="G172" s="256">
        <v>202.84</v>
      </c>
      <c r="H172" s="237"/>
      <c r="I172" s="237">
        <v>2</v>
      </c>
      <c r="J172" s="237"/>
      <c r="K172" s="268">
        <f t="shared" si="17"/>
        <v>405.68</v>
      </c>
    </row>
    <row r="173" spans="2:22" s="80" customFormat="1" ht="42.75" customHeight="1" x14ac:dyDescent="0.4">
      <c r="B173" s="232" t="str">
        <f t="shared" si="16"/>
        <v>B3010</v>
      </c>
      <c r="C173" s="265" t="s">
        <v>1313</v>
      </c>
      <c r="D173" s="266" t="s">
        <v>1261</v>
      </c>
      <c r="E173" s="267" t="s">
        <v>1321</v>
      </c>
      <c r="F173" s="234"/>
      <c r="G173" s="256">
        <v>132.69999999999999</v>
      </c>
      <c r="H173" s="237"/>
      <c r="I173" s="237">
        <v>2</v>
      </c>
      <c r="J173" s="237"/>
      <c r="K173" s="268">
        <f t="shared" si="17"/>
        <v>265.39999999999998</v>
      </c>
      <c r="L173" s="384"/>
      <c r="M173" s="83"/>
      <c r="N173" s="386"/>
      <c r="O173" s="386"/>
      <c r="P173" s="386"/>
      <c r="Q173" s="386"/>
      <c r="R173" s="386"/>
      <c r="S173" s="83"/>
      <c r="T173" s="386"/>
      <c r="U173" s="386"/>
      <c r="V173" s="386"/>
    </row>
    <row r="174" spans="2:22" s="80" customFormat="1" ht="42.75" customHeight="1" x14ac:dyDescent="0.4">
      <c r="B174" s="232" t="str">
        <f t="shared" ref="B174:B175" si="20">+IF(K174="",CHAR(64),B173)</f>
        <v>B3010</v>
      </c>
      <c r="C174" s="265" t="s">
        <v>1313</v>
      </c>
      <c r="D174" s="266" t="s">
        <v>1261</v>
      </c>
      <c r="E174" s="267" t="s">
        <v>1322</v>
      </c>
      <c r="F174" s="234"/>
      <c r="G174" s="256">
        <v>30.45</v>
      </c>
      <c r="H174" s="237"/>
      <c r="I174" s="237">
        <v>1</v>
      </c>
      <c r="J174" s="237"/>
      <c r="K174" s="268">
        <f t="shared" ref="K174:K175" si="21">G174*I174</f>
        <v>30.45</v>
      </c>
      <c r="L174" s="384"/>
      <c r="M174" s="83"/>
      <c r="N174" s="386"/>
      <c r="O174" s="386"/>
      <c r="P174" s="386"/>
      <c r="Q174" s="386"/>
      <c r="R174" s="386"/>
      <c r="S174" s="83"/>
      <c r="T174" s="386"/>
      <c r="U174" s="386"/>
      <c r="V174" s="386"/>
    </row>
    <row r="175" spans="2:22" s="80" customFormat="1" ht="42.75" customHeight="1" x14ac:dyDescent="0.4">
      <c r="B175" s="232" t="str">
        <f t="shared" si="20"/>
        <v>B3010</v>
      </c>
      <c r="C175" s="265" t="s">
        <v>1313</v>
      </c>
      <c r="D175" s="266" t="s">
        <v>1261</v>
      </c>
      <c r="E175" s="267" t="s">
        <v>1323</v>
      </c>
      <c r="F175" s="234"/>
      <c r="G175" s="256">
        <v>149.25</v>
      </c>
      <c r="H175" s="237"/>
      <c r="I175" s="237">
        <v>2</v>
      </c>
      <c r="J175" s="237"/>
      <c r="K175" s="268">
        <f t="shared" si="21"/>
        <v>298.5</v>
      </c>
      <c r="L175" s="384"/>
      <c r="M175" s="83"/>
      <c r="N175" s="386"/>
      <c r="O175" s="386"/>
      <c r="P175" s="386"/>
      <c r="Q175" s="386"/>
      <c r="R175" s="386"/>
      <c r="S175" s="83"/>
      <c r="T175" s="386"/>
      <c r="U175" s="386"/>
      <c r="V175" s="386"/>
    </row>
    <row r="176" spans="2:22" ht="42.75" customHeight="1" x14ac:dyDescent="0.4">
      <c r="B176" s="232" t="str">
        <f>+IF(K176="",CHAR(64),B173)</f>
        <v>B3010</v>
      </c>
      <c r="C176" s="265" t="s">
        <v>1324</v>
      </c>
      <c r="D176" s="266" t="s">
        <v>1261</v>
      </c>
      <c r="E176" s="267" t="s">
        <v>1325</v>
      </c>
      <c r="F176" s="234"/>
      <c r="G176" s="256">
        <v>485.25</v>
      </c>
      <c r="H176" s="237"/>
      <c r="I176" s="237">
        <v>3</v>
      </c>
      <c r="J176" s="237"/>
      <c r="K176" s="268">
        <f t="shared" si="17"/>
        <v>1455.75</v>
      </c>
    </row>
    <row r="177" spans="2:22" ht="42.75" customHeight="1" x14ac:dyDescent="0.4">
      <c r="B177" s="232" t="str">
        <f t="shared" si="16"/>
        <v>B3010</v>
      </c>
      <c r="C177" s="265" t="s">
        <v>1324</v>
      </c>
      <c r="D177" s="266" t="s">
        <v>1261</v>
      </c>
      <c r="E177" s="267" t="s">
        <v>1326</v>
      </c>
      <c r="F177" s="234"/>
      <c r="G177" s="256">
        <v>306.2</v>
      </c>
      <c r="H177" s="237"/>
      <c r="I177" s="237">
        <v>1</v>
      </c>
      <c r="J177" s="237"/>
      <c r="K177" s="268">
        <f t="shared" si="17"/>
        <v>306.2</v>
      </c>
    </row>
    <row r="178" spans="2:22" ht="42.75" customHeight="1" x14ac:dyDescent="0.4">
      <c r="B178" s="232" t="str">
        <f t="shared" si="16"/>
        <v>B3010</v>
      </c>
      <c r="C178" s="265" t="s">
        <v>1324</v>
      </c>
      <c r="D178" s="266" t="s">
        <v>1261</v>
      </c>
      <c r="E178" s="267" t="s">
        <v>1327</v>
      </c>
      <c r="F178" s="234"/>
      <c r="G178" s="256">
        <v>254.25</v>
      </c>
      <c r="H178" s="237"/>
      <c r="I178" s="237">
        <v>4</v>
      </c>
      <c r="J178" s="237"/>
      <c r="K178" s="268">
        <f t="shared" si="17"/>
        <v>1017</v>
      </c>
    </row>
    <row r="179" spans="2:22" ht="42.75" customHeight="1" x14ac:dyDescent="0.4">
      <c r="B179" s="232" t="str">
        <f t="shared" si="16"/>
        <v>B3010</v>
      </c>
      <c r="C179" s="265" t="s">
        <v>1324</v>
      </c>
      <c r="D179" s="266" t="s">
        <v>1261</v>
      </c>
      <c r="E179" s="267" t="s">
        <v>1328</v>
      </c>
      <c r="F179" s="234"/>
      <c r="G179" s="256">
        <v>504.43</v>
      </c>
      <c r="H179" s="237"/>
      <c r="I179" s="237">
        <v>1</v>
      </c>
      <c r="J179" s="237"/>
      <c r="K179" s="268">
        <f t="shared" si="17"/>
        <v>504.43</v>
      </c>
    </row>
    <row r="180" spans="2:22" ht="42.75" customHeight="1" x14ac:dyDescent="0.4">
      <c r="B180" s="232" t="str">
        <f t="shared" si="16"/>
        <v>B3010</v>
      </c>
      <c r="C180" s="265" t="s">
        <v>1324</v>
      </c>
      <c r="D180" s="266" t="s">
        <v>1329</v>
      </c>
      <c r="E180" s="267" t="s">
        <v>1330</v>
      </c>
      <c r="F180" s="234"/>
      <c r="G180" s="256">
        <v>49.57</v>
      </c>
      <c r="H180" s="237"/>
      <c r="I180" s="237">
        <v>5</v>
      </c>
      <c r="J180" s="237"/>
      <c r="K180" s="268">
        <f t="shared" si="17"/>
        <v>247.85</v>
      </c>
    </row>
    <row r="181" spans="2:22" ht="42.75" customHeight="1" x14ac:dyDescent="0.4">
      <c r="B181" s="232" t="str">
        <f t="shared" si="16"/>
        <v>B3010</v>
      </c>
      <c r="C181" s="265" t="s">
        <v>1324</v>
      </c>
      <c r="D181" s="266" t="s">
        <v>1329</v>
      </c>
      <c r="E181" s="267" t="s">
        <v>1331</v>
      </c>
      <c r="F181" s="234"/>
      <c r="G181" s="256">
        <v>345.66</v>
      </c>
      <c r="H181" s="237"/>
      <c r="I181" s="237">
        <v>2</v>
      </c>
      <c r="J181" s="237"/>
      <c r="K181" s="268">
        <f t="shared" si="17"/>
        <v>691.32</v>
      </c>
    </row>
    <row r="182" spans="2:22" ht="42.75" customHeight="1" x14ac:dyDescent="0.4">
      <c r="B182" s="232" t="str">
        <f t="shared" si="16"/>
        <v>B3010</v>
      </c>
      <c r="C182" s="265" t="s">
        <v>1332</v>
      </c>
      <c r="D182" s="266" t="s">
        <v>1329</v>
      </c>
      <c r="E182" s="267" t="s">
        <v>1333</v>
      </c>
      <c r="F182" s="234"/>
      <c r="G182" s="256">
        <v>86.8</v>
      </c>
      <c r="H182" s="237"/>
      <c r="I182" s="237">
        <v>1</v>
      </c>
      <c r="J182" s="237"/>
      <c r="K182" s="268">
        <f t="shared" si="17"/>
        <v>86.8</v>
      </c>
      <c r="L182" s="384" t="s">
        <v>1223</v>
      </c>
      <c r="N182" s="386" t="s">
        <v>1254</v>
      </c>
      <c r="P182" s="386">
        <v>65.23</v>
      </c>
      <c r="R182" s="386">
        <v>1</v>
      </c>
      <c r="T182" s="386">
        <v>65.23</v>
      </c>
      <c r="V182" s="386">
        <f t="shared" ref="V182:V186" si="22">K182-T182</f>
        <v>21.569999999999993</v>
      </c>
    </row>
    <row r="183" spans="2:22" ht="42.75" customHeight="1" x14ac:dyDescent="0.4">
      <c r="B183" s="232" t="str">
        <f t="shared" si="16"/>
        <v>B3010</v>
      </c>
      <c r="C183" s="265" t="s">
        <v>1332</v>
      </c>
      <c r="D183" s="266" t="s">
        <v>1329</v>
      </c>
      <c r="E183" s="267" t="s">
        <v>1334</v>
      </c>
      <c r="F183" s="234"/>
      <c r="G183" s="256">
        <v>107.44</v>
      </c>
      <c r="H183" s="237"/>
      <c r="I183" s="237">
        <v>1</v>
      </c>
      <c r="J183" s="237"/>
      <c r="K183" s="268">
        <f t="shared" si="17"/>
        <v>107.44</v>
      </c>
      <c r="L183" s="384" t="s">
        <v>1223</v>
      </c>
      <c r="N183" s="386" t="s">
        <v>1254</v>
      </c>
      <c r="P183" s="386">
        <v>93.32</v>
      </c>
      <c r="R183" s="386">
        <v>1</v>
      </c>
      <c r="T183" s="386">
        <v>93.32</v>
      </c>
      <c r="V183" s="386">
        <f t="shared" si="22"/>
        <v>14.120000000000005</v>
      </c>
    </row>
    <row r="184" spans="2:22" ht="42.75" customHeight="1" x14ac:dyDescent="0.4">
      <c r="B184" s="232" t="str">
        <f t="shared" si="16"/>
        <v>B3010</v>
      </c>
      <c r="C184" s="265" t="s">
        <v>1332</v>
      </c>
      <c r="D184" s="266" t="s">
        <v>1329</v>
      </c>
      <c r="E184" s="267" t="s">
        <v>1335</v>
      </c>
      <c r="F184" s="234"/>
      <c r="G184" s="256">
        <v>214.84</v>
      </c>
      <c r="H184" s="237"/>
      <c r="I184" s="237">
        <v>1</v>
      </c>
      <c r="J184" s="237"/>
      <c r="K184" s="268">
        <f t="shared" si="17"/>
        <v>214.84</v>
      </c>
      <c r="L184" s="384" t="s">
        <v>1223</v>
      </c>
      <c r="N184" s="386" t="s">
        <v>1254</v>
      </c>
      <c r="P184" s="386">
        <v>177.31</v>
      </c>
      <c r="R184" s="386">
        <v>1</v>
      </c>
      <c r="T184" s="386">
        <v>177.31</v>
      </c>
      <c r="V184" s="386">
        <f t="shared" si="22"/>
        <v>37.53</v>
      </c>
    </row>
    <row r="185" spans="2:22" ht="42.75" customHeight="1" x14ac:dyDescent="0.4">
      <c r="B185" s="232" t="str">
        <f t="shared" si="16"/>
        <v>B3010</v>
      </c>
      <c r="C185" s="265" t="s">
        <v>1332</v>
      </c>
      <c r="D185" s="266" t="s">
        <v>1329</v>
      </c>
      <c r="E185" s="267" t="s">
        <v>1336</v>
      </c>
      <c r="F185" s="234"/>
      <c r="G185" s="256">
        <v>26.84</v>
      </c>
      <c r="H185" s="237"/>
      <c r="I185" s="237">
        <v>1</v>
      </c>
      <c r="J185" s="237"/>
      <c r="K185" s="268">
        <f t="shared" si="17"/>
        <v>26.84</v>
      </c>
      <c r="L185" s="384" t="s">
        <v>1223</v>
      </c>
      <c r="N185" s="386" t="s">
        <v>1254</v>
      </c>
      <c r="P185" s="386">
        <v>21.42</v>
      </c>
      <c r="R185" s="386">
        <v>1</v>
      </c>
      <c r="T185" s="386">
        <v>21.42</v>
      </c>
      <c r="V185" s="386">
        <f t="shared" si="22"/>
        <v>5.4199999999999982</v>
      </c>
    </row>
    <row r="186" spans="2:22" ht="42.75" customHeight="1" x14ac:dyDescent="0.4">
      <c r="B186" s="232" t="str">
        <f t="shared" si="16"/>
        <v>B3010</v>
      </c>
      <c r="C186" s="265" t="s">
        <v>1332</v>
      </c>
      <c r="D186" s="266" t="s">
        <v>1329</v>
      </c>
      <c r="E186" s="267" t="s">
        <v>1337</v>
      </c>
      <c r="F186" s="234"/>
      <c r="G186" s="256">
        <v>39.99</v>
      </c>
      <c r="H186" s="237"/>
      <c r="I186" s="237">
        <v>1</v>
      </c>
      <c r="J186" s="237"/>
      <c r="K186" s="268">
        <f t="shared" si="17"/>
        <v>39.99</v>
      </c>
      <c r="L186" s="384" t="s">
        <v>1223</v>
      </c>
      <c r="N186" s="386" t="s">
        <v>1254</v>
      </c>
      <c r="P186" s="386">
        <v>34.08</v>
      </c>
      <c r="R186" s="386">
        <v>1</v>
      </c>
      <c r="T186" s="386">
        <v>34.08</v>
      </c>
      <c r="V186" s="386">
        <f t="shared" si="22"/>
        <v>5.9100000000000037</v>
      </c>
    </row>
    <row r="187" spans="2:22" ht="42.75" customHeight="1" x14ac:dyDescent="0.4">
      <c r="B187" s="232" t="str">
        <f t="shared" si="16"/>
        <v>B3010</v>
      </c>
      <c r="C187" s="265" t="s">
        <v>1338</v>
      </c>
      <c r="D187" s="266" t="s">
        <v>1329</v>
      </c>
      <c r="E187" s="267" t="s">
        <v>1339</v>
      </c>
      <c r="F187" s="234"/>
      <c r="G187" s="256">
        <v>147.30000000000001</v>
      </c>
      <c r="H187" s="237"/>
      <c r="I187" s="237">
        <v>10</v>
      </c>
      <c r="J187" s="237"/>
      <c r="K187" s="268">
        <f t="shared" si="17"/>
        <v>1473</v>
      </c>
      <c r="L187" s="384" t="s">
        <v>1223</v>
      </c>
      <c r="N187" s="386" t="s">
        <v>1254</v>
      </c>
      <c r="P187" s="386">
        <v>123.67</v>
      </c>
      <c r="R187" s="386">
        <v>10</v>
      </c>
      <c r="T187" s="386">
        <v>1236.7</v>
      </c>
      <c r="V187" s="386">
        <f t="shared" ref="V187" si="23">K187-T187</f>
        <v>236.29999999999995</v>
      </c>
    </row>
    <row r="188" spans="2:22" ht="42.75" customHeight="1" x14ac:dyDescent="0.4">
      <c r="B188" s="232" t="str">
        <f t="shared" si="16"/>
        <v>B3010</v>
      </c>
      <c r="C188" s="265" t="s">
        <v>1340</v>
      </c>
      <c r="D188" s="266" t="s">
        <v>1329</v>
      </c>
      <c r="E188" s="267" t="s">
        <v>1341</v>
      </c>
      <c r="F188" s="234"/>
      <c r="G188" s="256">
        <v>87.25</v>
      </c>
      <c r="H188" s="237"/>
      <c r="I188" s="237">
        <v>5</v>
      </c>
      <c r="J188" s="237"/>
      <c r="K188" s="268">
        <f t="shared" si="17"/>
        <v>436.25</v>
      </c>
    </row>
    <row r="189" spans="2:22" ht="42.75" customHeight="1" x14ac:dyDescent="0.4">
      <c r="B189" s="232" t="str">
        <f t="shared" ref="B189:B233" si="24">+IF(K189="",CHAR(64),B188)</f>
        <v>B3010</v>
      </c>
      <c r="C189" s="265" t="s">
        <v>1340</v>
      </c>
      <c r="D189" s="266" t="s">
        <v>1329</v>
      </c>
      <c r="E189" s="267" t="s">
        <v>1342</v>
      </c>
      <c r="F189" s="234"/>
      <c r="G189" s="256">
        <v>372.22</v>
      </c>
      <c r="H189" s="237"/>
      <c r="I189" s="237">
        <v>1</v>
      </c>
      <c r="J189" s="237"/>
      <c r="K189" s="268">
        <f t="shared" ref="K189:K218" si="25">G189*I189</f>
        <v>372.22</v>
      </c>
    </row>
    <row r="190" spans="2:22" ht="42.75" customHeight="1" x14ac:dyDescent="0.4">
      <c r="B190" s="232" t="str">
        <f t="shared" ref="B190" si="26">+IF(K190="",CHAR(64),B189)</f>
        <v>B3010</v>
      </c>
      <c r="C190" s="265" t="s">
        <v>1340</v>
      </c>
      <c r="D190" s="266" t="s">
        <v>1329</v>
      </c>
      <c r="E190" s="267" t="s">
        <v>1343</v>
      </c>
      <c r="F190" s="234"/>
      <c r="G190" s="256">
        <v>393.69</v>
      </c>
      <c r="H190" s="237"/>
      <c r="I190" s="237">
        <v>1</v>
      </c>
      <c r="J190" s="237"/>
      <c r="K190" s="268">
        <f t="shared" ref="K190" si="27">G190*I190</f>
        <v>393.69</v>
      </c>
    </row>
    <row r="191" spans="2:22" ht="42.75" customHeight="1" x14ac:dyDescent="0.4">
      <c r="B191" s="232" t="str">
        <f>+IF(K191="",CHAR(64),B189)</f>
        <v>B3010</v>
      </c>
      <c r="C191" s="265" t="s">
        <v>1324</v>
      </c>
      <c r="D191" s="266" t="s">
        <v>1329</v>
      </c>
      <c r="E191" s="267" t="s">
        <v>1344</v>
      </c>
      <c r="F191" s="234"/>
      <c r="G191" s="256">
        <v>15</v>
      </c>
      <c r="H191" s="237"/>
      <c r="I191" s="237">
        <v>10</v>
      </c>
      <c r="J191" s="237"/>
      <c r="K191" s="268">
        <f t="shared" si="25"/>
        <v>150</v>
      </c>
    </row>
    <row r="192" spans="2:22" ht="42.75" customHeight="1" x14ac:dyDescent="0.4">
      <c r="B192" s="232" t="str">
        <f t="shared" si="24"/>
        <v>B3010</v>
      </c>
      <c r="C192" s="265" t="s">
        <v>1345</v>
      </c>
      <c r="D192" s="266" t="s">
        <v>1346</v>
      </c>
      <c r="E192" s="267" t="s">
        <v>1347</v>
      </c>
      <c r="F192" s="234"/>
      <c r="G192" s="256">
        <v>140.15</v>
      </c>
      <c r="H192" s="237"/>
      <c r="I192" s="237">
        <v>12</v>
      </c>
      <c r="J192" s="237"/>
      <c r="K192" s="268">
        <f t="shared" si="25"/>
        <v>1681.8000000000002</v>
      </c>
      <c r="L192" s="384" t="s">
        <v>1223</v>
      </c>
      <c r="N192" s="386" t="s">
        <v>1254</v>
      </c>
      <c r="P192" s="386">
        <v>107.82</v>
      </c>
      <c r="R192" s="386">
        <v>12</v>
      </c>
      <c r="T192" s="386">
        <v>1293.8399999999999</v>
      </c>
      <c r="V192" s="386">
        <f t="shared" ref="V192" si="28">K192-T192</f>
        <v>387.96000000000026</v>
      </c>
    </row>
    <row r="193" spans="2:22" ht="42.75" customHeight="1" x14ac:dyDescent="0.4">
      <c r="B193" s="232" t="str">
        <f t="shared" si="24"/>
        <v>B3010</v>
      </c>
      <c r="C193" s="265" t="s">
        <v>1324</v>
      </c>
      <c r="D193" s="266" t="s">
        <v>1346</v>
      </c>
      <c r="E193" s="267" t="s">
        <v>1348</v>
      </c>
      <c r="F193" s="234"/>
      <c r="G193" s="256">
        <v>359.69</v>
      </c>
      <c r="H193" s="237"/>
      <c r="I193" s="237">
        <v>2</v>
      </c>
      <c r="J193" s="237"/>
      <c r="K193" s="268">
        <f t="shared" si="25"/>
        <v>719.38</v>
      </c>
    </row>
    <row r="194" spans="2:22" ht="42.75" customHeight="1" x14ac:dyDescent="0.4">
      <c r="B194" s="232" t="str">
        <f t="shared" si="24"/>
        <v>B3010</v>
      </c>
      <c r="C194" s="265" t="s">
        <v>1324</v>
      </c>
      <c r="D194" s="266" t="s">
        <v>1346</v>
      </c>
      <c r="E194" s="267" t="s">
        <v>1349</v>
      </c>
      <c r="F194" s="234"/>
      <c r="G194" s="256">
        <v>40.340000000000003</v>
      </c>
      <c r="H194" s="237"/>
      <c r="I194" s="237">
        <v>2</v>
      </c>
      <c r="J194" s="237"/>
      <c r="K194" s="268">
        <f t="shared" si="25"/>
        <v>80.680000000000007</v>
      </c>
    </row>
    <row r="195" spans="2:22" ht="42.75" customHeight="1" x14ac:dyDescent="0.4">
      <c r="B195" s="232" t="str">
        <f t="shared" si="24"/>
        <v>B3010</v>
      </c>
      <c r="C195" s="265" t="s">
        <v>1324</v>
      </c>
      <c r="D195" s="266" t="s">
        <v>1346</v>
      </c>
      <c r="E195" s="267" t="s">
        <v>1350</v>
      </c>
      <c r="F195" s="234"/>
      <c r="G195" s="256">
        <v>35.79</v>
      </c>
      <c r="H195" s="237"/>
      <c r="I195" s="237">
        <v>6</v>
      </c>
      <c r="J195" s="237"/>
      <c r="K195" s="268">
        <f t="shared" si="25"/>
        <v>214.74</v>
      </c>
    </row>
    <row r="196" spans="2:22" ht="42.75" customHeight="1" x14ac:dyDescent="0.4">
      <c r="B196" s="232" t="str">
        <f t="shared" si="24"/>
        <v>B3010</v>
      </c>
      <c r="C196" s="265" t="s">
        <v>1324</v>
      </c>
      <c r="D196" s="266" t="s">
        <v>1346</v>
      </c>
      <c r="E196" s="267" t="s">
        <v>1351</v>
      </c>
      <c r="F196" s="234"/>
      <c r="G196" s="256">
        <v>316.67</v>
      </c>
      <c r="H196" s="237"/>
      <c r="I196" s="237">
        <v>2</v>
      </c>
      <c r="J196" s="237"/>
      <c r="K196" s="268">
        <f t="shared" si="25"/>
        <v>633.34</v>
      </c>
    </row>
    <row r="197" spans="2:22" ht="42.75" customHeight="1" x14ac:dyDescent="0.4">
      <c r="B197" s="232" t="str">
        <f t="shared" si="24"/>
        <v>B3010</v>
      </c>
      <c r="C197" s="265" t="s">
        <v>1324</v>
      </c>
      <c r="D197" s="266" t="s">
        <v>1346</v>
      </c>
      <c r="E197" s="267" t="s">
        <v>1352</v>
      </c>
      <c r="F197" s="234"/>
      <c r="G197" s="256">
        <v>15</v>
      </c>
      <c r="H197" s="237"/>
      <c r="I197" s="237">
        <v>12</v>
      </c>
      <c r="J197" s="237"/>
      <c r="K197" s="268">
        <f t="shared" si="25"/>
        <v>180</v>
      </c>
    </row>
    <row r="198" spans="2:22" ht="42.75" customHeight="1" x14ac:dyDescent="0.4">
      <c r="B198" s="232" t="str">
        <f t="shared" si="24"/>
        <v>B3010</v>
      </c>
      <c r="C198" s="265" t="s">
        <v>1353</v>
      </c>
      <c r="D198" s="266" t="s">
        <v>1354</v>
      </c>
      <c r="E198" s="267" t="s">
        <v>1355</v>
      </c>
      <c r="F198" s="234"/>
      <c r="G198" s="256">
        <v>252.55</v>
      </c>
      <c r="H198" s="237"/>
      <c r="I198" s="237">
        <v>7</v>
      </c>
      <c r="J198" s="237"/>
      <c r="K198" s="268">
        <f t="shared" si="25"/>
        <v>1767.8500000000001</v>
      </c>
      <c r="L198" s="384" t="s">
        <v>1223</v>
      </c>
      <c r="N198" s="386" t="s">
        <v>1254</v>
      </c>
      <c r="P198" s="386">
        <v>175.11</v>
      </c>
      <c r="R198" s="386">
        <v>7</v>
      </c>
      <c r="T198" s="386">
        <v>1225.77</v>
      </c>
      <c r="V198" s="386">
        <f t="shared" ref="V198" si="29">K198-T198</f>
        <v>542.08000000000015</v>
      </c>
    </row>
    <row r="199" spans="2:22" ht="42.75" customHeight="1" x14ac:dyDescent="0.4">
      <c r="B199" s="232" t="str">
        <f t="shared" si="24"/>
        <v>B3010</v>
      </c>
      <c r="C199" s="265" t="s">
        <v>1324</v>
      </c>
      <c r="D199" s="266" t="s">
        <v>1354</v>
      </c>
      <c r="E199" s="267" t="s">
        <v>1356</v>
      </c>
      <c r="F199" s="234"/>
      <c r="G199" s="256">
        <v>282.3</v>
      </c>
      <c r="H199" s="237"/>
      <c r="I199" s="237">
        <v>1</v>
      </c>
      <c r="J199" s="237"/>
      <c r="K199" s="268">
        <f t="shared" si="25"/>
        <v>282.3</v>
      </c>
    </row>
    <row r="200" spans="2:22" ht="42.75" customHeight="1" x14ac:dyDescent="0.4">
      <c r="B200" s="232" t="str">
        <f t="shared" si="24"/>
        <v>B3010</v>
      </c>
      <c r="C200" s="265" t="s">
        <v>1324</v>
      </c>
      <c r="D200" s="266" t="s">
        <v>1354</v>
      </c>
      <c r="E200" s="267" t="s">
        <v>1357</v>
      </c>
      <c r="F200" s="234"/>
      <c r="G200" s="256">
        <v>192.72</v>
      </c>
      <c r="H200" s="237"/>
      <c r="I200" s="237">
        <v>1</v>
      </c>
      <c r="J200" s="237"/>
      <c r="K200" s="268">
        <f t="shared" si="25"/>
        <v>192.72</v>
      </c>
    </row>
    <row r="201" spans="2:22" ht="42.75" customHeight="1" x14ac:dyDescent="0.4">
      <c r="B201" s="232" t="str">
        <f t="shared" si="24"/>
        <v>B3010</v>
      </c>
      <c r="C201" s="265" t="s">
        <v>1324</v>
      </c>
      <c r="D201" s="266" t="s">
        <v>1354</v>
      </c>
      <c r="E201" s="267" t="s">
        <v>1358</v>
      </c>
      <c r="F201" s="234"/>
      <c r="G201" s="256">
        <v>128.96</v>
      </c>
      <c r="H201" s="237"/>
      <c r="I201" s="237">
        <v>3</v>
      </c>
      <c r="J201" s="237"/>
      <c r="K201" s="268">
        <f t="shared" si="25"/>
        <v>386.88</v>
      </c>
    </row>
    <row r="202" spans="2:22" ht="42.75" customHeight="1" x14ac:dyDescent="0.4">
      <c r="B202" s="232" t="str">
        <f t="shared" si="24"/>
        <v>B3010</v>
      </c>
      <c r="C202" s="265" t="s">
        <v>1324</v>
      </c>
      <c r="D202" s="266" t="s">
        <v>1354</v>
      </c>
      <c r="E202" s="267" t="s">
        <v>1359</v>
      </c>
      <c r="F202" s="234"/>
      <c r="G202" s="256">
        <v>191.72</v>
      </c>
      <c r="H202" s="237"/>
      <c r="I202" s="237">
        <v>1</v>
      </c>
      <c r="J202" s="237"/>
      <c r="K202" s="268">
        <f t="shared" si="25"/>
        <v>191.72</v>
      </c>
    </row>
    <row r="203" spans="2:22" ht="42.75" customHeight="1" x14ac:dyDescent="0.4">
      <c r="B203" s="232" t="str">
        <f t="shared" si="24"/>
        <v>B3010</v>
      </c>
      <c r="C203" s="265" t="s">
        <v>1324</v>
      </c>
      <c r="D203" s="266" t="s">
        <v>1354</v>
      </c>
      <c r="E203" s="267" t="s">
        <v>1360</v>
      </c>
      <c r="F203" s="234"/>
      <c r="G203" s="256">
        <v>177.55</v>
      </c>
      <c r="H203" s="237"/>
      <c r="I203" s="237">
        <v>2</v>
      </c>
      <c r="J203" s="237"/>
      <c r="K203" s="268">
        <f t="shared" si="25"/>
        <v>355.1</v>
      </c>
    </row>
    <row r="204" spans="2:22" ht="42.75" customHeight="1" x14ac:dyDescent="0.4">
      <c r="B204" s="232" t="str">
        <f t="shared" si="24"/>
        <v>B3010</v>
      </c>
      <c r="C204" s="265" t="s">
        <v>1324</v>
      </c>
      <c r="D204" s="266" t="s">
        <v>1354</v>
      </c>
      <c r="E204" s="267" t="s">
        <v>1361</v>
      </c>
      <c r="F204" s="234"/>
      <c r="G204" s="256">
        <v>88.52</v>
      </c>
      <c r="H204" s="237"/>
      <c r="I204" s="237">
        <v>3</v>
      </c>
      <c r="J204" s="237"/>
      <c r="K204" s="268">
        <f t="shared" si="25"/>
        <v>265.56</v>
      </c>
    </row>
    <row r="205" spans="2:22" ht="42.75" customHeight="1" x14ac:dyDescent="0.4">
      <c r="B205" s="232" t="str">
        <f t="shared" si="24"/>
        <v>B3010</v>
      </c>
      <c r="C205" s="265" t="s">
        <v>1362</v>
      </c>
      <c r="D205" s="266" t="s">
        <v>1354</v>
      </c>
      <c r="E205" s="267" t="s">
        <v>1363</v>
      </c>
      <c r="F205" s="234"/>
      <c r="G205" s="256">
        <v>72.17</v>
      </c>
      <c r="H205" s="237"/>
      <c r="I205" s="237">
        <v>3</v>
      </c>
      <c r="J205" s="237"/>
      <c r="K205" s="268">
        <f t="shared" si="25"/>
        <v>216.51</v>
      </c>
      <c r="L205" s="384" t="s">
        <v>1223</v>
      </c>
      <c r="N205" s="386" t="s">
        <v>1254</v>
      </c>
      <c r="P205" s="386">
        <v>65.59</v>
      </c>
      <c r="R205" s="386">
        <v>3</v>
      </c>
      <c r="T205" s="386">
        <v>196.77</v>
      </c>
      <c r="V205" s="386">
        <f t="shared" ref="V205" si="30">K205-T205</f>
        <v>19.739999999999981</v>
      </c>
    </row>
    <row r="206" spans="2:22" ht="42.75" customHeight="1" x14ac:dyDescent="0.4">
      <c r="B206" s="232" t="str">
        <f t="shared" si="24"/>
        <v>B3010</v>
      </c>
      <c r="C206" s="265" t="s">
        <v>1324</v>
      </c>
      <c r="D206" s="266" t="s">
        <v>1354</v>
      </c>
      <c r="E206" s="267" t="s">
        <v>1364</v>
      </c>
      <c r="F206" s="234"/>
      <c r="G206" s="256">
        <v>15</v>
      </c>
      <c r="H206" s="237"/>
      <c r="I206" s="237">
        <v>7</v>
      </c>
      <c r="J206" s="237"/>
      <c r="K206" s="268">
        <f t="shared" si="25"/>
        <v>105</v>
      </c>
    </row>
    <row r="207" spans="2:22" ht="42.75" customHeight="1" x14ac:dyDescent="0.4">
      <c r="B207" s="232" t="str">
        <f t="shared" si="24"/>
        <v>B3010</v>
      </c>
      <c r="C207" s="265" t="s">
        <v>1365</v>
      </c>
      <c r="D207" s="266" t="s">
        <v>1248</v>
      </c>
      <c r="E207" s="267" t="s">
        <v>1366</v>
      </c>
      <c r="F207" s="234"/>
      <c r="G207" s="256">
        <v>156.82</v>
      </c>
      <c r="H207" s="237"/>
      <c r="I207" s="237">
        <v>1</v>
      </c>
      <c r="J207" s="237"/>
      <c r="K207" s="268">
        <f t="shared" si="25"/>
        <v>156.82</v>
      </c>
    </row>
    <row r="208" spans="2:22" ht="42.75" customHeight="1" x14ac:dyDescent="0.4">
      <c r="B208" s="232" t="str">
        <f t="shared" si="24"/>
        <v>B3010</v>
      </c>
      <c r="C208" s="265" t="s">
        <v>1365</v>
      </c>
      <c r="D208" s="266" t="s">
        <v>1248</v>
      </c>
      <c r="E208" s="267" t="s">
        <v>1367</v>
      </c>
      <c r="F208" s="234"/>
      <c r="G208" s="256">
        <v>129.44999999999999</v>
      </c>
      <c r="H208" s="237"/>
      <c r="I208" s="237">
        <v>2</v>
      </c>
      <c r="J208" s="237"/>
      <c r="K208" s="268">
        <f t="shared" si="25"/>
        <v>258.89999999999998</v>
      </c>
    </row>
    <row r="209" spans="2:11" ht="42.75" customHeight="1" x14ac:dyDescent="0.4">
      <c r="B209" s="232" t="str">
        <f t="shared" si="24"/>
        <v>B3010</v>
      </c>
      <c r="C209" s="265" t="s">
        <v>1365</v>
      </c>
      <c r="D209" s="266" t="s">
        <v>1248</v>
      </c>
      <c r="E209" s="267" t="s">
        <v>1368</v>
      </c>
      <c r="F209" s="234"/>
      <c r="G209" s="256">
        <v>34.700000000000003</v>
      </c>
      <c r="H209" s="237"/>
      <c r="I209" s="237">
        <v>1</v>
      </c>
      <c r="J209" s="237"/>
      <c r="K209" s="268">
        <f t="shared" si="25"/>
        <v>34.700000000000003</v>
      </c>
    </row>
    <row r="210" spans="2:11" ht="42.75" customHeight="1" x14ac:dyDescent="0.4">
      <c r="B210" s="232" t="str">
        <f t="shared" si="24"/>
        <v>B3010</v>
      </c>
      <c r="C210" s="265" t="s">
        <v>1324</v>
      </c>
      <c r="D210" s="266" t="s">
        <v>1248</v>
      </c>
      <c r="E210" s="267" t="s">
        <v>1369</v>
      </c>
      <c r="F210" s="234"/>
      <c r="G210" s="256">
        <v>429.44</v>
      </c>
      <c r="H210" s="237"/>
      <c r="I210" s="237">
        <v>1</v>
      </c>
      <c r="J210" s="237"/>
      <c r="K210" s="268">
        <f t="shared" si="25"/>
        <v>429.44</v>
      </c>
    </row>
    <row r="211" spans="2:11" ht="42.75" customHeight="1" x14ac:dyDescent="0.4">
      <c r="B211" s="232" t="str">
        <f t="shared" si="24"/>
        <v>B3010</v>
      </c>
      <c r="C211" s="265" t="s">
        <v>1324</v>
      </c>
      <c r="D211" s="266" t="s">
        <v>1248</v>
      </c>
      <c r="E211" s="267" t="s">
        <v>1370</v>
      </c>
      <c r="F211" s="234"/>
      <c r="G211" s="256">
        <v>507.37</v>
      </c>
      <c r="H211" s="237"/>
      <c r="I211" s="237">
        <v>6</v>
      </c>
      <c r="J211" s="237"/>
      <c r="K211" s="268">
        <f t="shared" si="25"/>
        <v>3044.2200000000003</v>
      </c>
    </row>
    <row r="212" spans="2:11" ht="42.75" customHeight="1" x14ac:dyDescent="0.4">
      <c r="B212" s="232" t="str">
        <f t="shared" si="24"/>
        <v>B3010</v>
      </c>
      <c r="C212" s="265" t="s">
        <v>1324</v>
      </c>
      <c r="D212" s="266" t="s">
        <v>1248</v>
      </c>
      <c r="E212" s="267" t="s">
        <v>1371</v>
      </c>
      <c r="F212" s="234"/>
      <c r="G212" s="256">
        <v>375.4</v>
      </c>
      <c r="H212" s="237"/>
      <c r="I212" s="237">
        <v>2</v>
      </c>
      <c r="J212" s="237"/>
      <c r="K212" s="268">
        <f t="shared" si="25"/>
        <v>750.8</v>
      </c>
    </row>
    <row r="213" spans="2:11" ht="42.75" customHeight="1" x14ac:dyDescent="0.4">
      <c r="B213" s="232" t="str">
        <f t="shared" si="24"/>
        <v>B3010</v>
      </c>
      <c r="C213" s="265" t="s">
        <v>1324</v>
      </c>
      <c r="D213" s="266" t="s">
        <v>1248</v>
      </c>
      <c r="E213" s="267" t="s">
        <v>1372</v>
      </c>
      <c r="F213" s="234"/>
      <c r="G213" s="256">
        <v>375.4</v>
      </c>
      <c r="H213" s="237"/>
      <c r="I213" s="237">
        <v>2</v>
      </c>
      <c r="J213" s="237"/>
      <c r="K213" s="268">
        <f t="shared" si="25"/>
        <v>750.8</v>
      </c>
    </row>
    <row r="214" spans="2:11" ht="42.75" customHeight="1" x14ac:dyDescent="0.4">
      <c r="B214" s="232" t="str">
        <f t="shared" si="24"/>
        <v>B3010</v>
      </c>
      <c r="C214" s="265" t="s">
        <v>1324</v>
      </c>
      <c r="D214" s="266" t="s">
        <v>1248</v>
      </c>
      <c r="E214" s="267" t="s">
        <v>1373</v>
      </c>
      <c r="F214" s="234"/>
      <c r="G214" s="256">
        <v>62.77</v>
      </c>
      <c r="H214" s="237"/>
      <c r="I214" s="237">
        <v>20</v>
      </c>
      <c r="J214" s="237"/>
      <c r="K214" s="268">
        <f t="shared" si="25"/>
        <v>1255.4000000000001</v>
      </c>
    </row>
    <row r="215" spans="2:11" ht="42.75" customHeight="1" x14ac:dyDescent="0.4">
      <c r="B215" s="232" t="str">
        <f t="shared" si="24"/>
        <v>B3010</v>
      </c>
      <c r="C215" s="265" t="s">
        <v>1324</v>
      </c>
      <c r="D215" s="266" t="s">
        <v>1248</v>
      </c>
      <c r="E215" s="267" t="s">
        <v>1374</v>
      </c>
      <c r="F215" s="234"/>
      <c r="G215" s="256">
        <v>107.71</v>
      </c>
      <c r="H215" s="237"/>
      <c r="I215" s="237">
        <v>2</v>
      </c>
      <c r="J215" s="237"/>
      <c r="K215" s="268">
        <f t="shared" si="25"/>
        <v>215.42</v>
      </c>
    </row>
    <row r="216" spans="2:11" ht="42.75" customHeight="1" x14ac:dyDescent="0.4">
      <c r="B216" s="232" t="str">
        <f t="shared" si="24"/>
        <v>B3010</v>
      </c>
      <c r="C216" s="265" t="s">
        <v>1324</v>
      </c>
      <c r="D216" s="266" t="s">
        <v>1248</v>
      </c>
      <c r="E216" s="267" t="s">
        <v>1375</v>
      </c>
      <c r="F216" s="234"/>
      <c r="G216" s="256">
        <v>62.12</v>
      </c>
      <c r="H216" s="237"/>
      <c r="I216" s="237">
        <v>2</v>
      </c>
      <c r="J216" s="237"/>
      <c r="K216" s="268">
        <f t="shared" si="25"/>
        <v>124.24</v>
      </c>
    </row>
    <row r="217" spans="2:11" ht="42.75" customHeight="1" x14ac:dyDescent="0.4">
      <c r="B217" s="232" t="str">
        <f t="shared" si="24"/>
        <v>B3010</v>
      </c>
      <c r="C217" s="265" t="s">
        <v>1324</v>
      </c>
      <c r="D217" s="266" t="s">
        <v>1248</v>
      </c>
      <c r="E217" s="267" t="s">
        <v>1376</v>
      </c>
      <c r="F217" s="234"/>
      <c r="G217" s="256">
        <v>1327.44</v>
      </c>
      <c r="H217" s="237"/>
      <c r="I217" s="237">
        <v>4</v>
      </c>
      <c r="J217" s="237"/>
      <c r="K217" s="268">
        <f t="shared" si="25"/>
        <v>5309.76</v>
      </c>
    </row>
    <row r="218" spans="2:11" ht="42.75" customHeight="1" x14ac:dyDescent="0.4">
      <c r="B218" s="232" t="str">
        <f t="shared" si="24"/>
        <v>B3010</v>
      </c>
      <c r="C218" s="265" t="s">
        <v>1324</v>
      </c>
      <c r="D218" s="266" t="s">
        <v>1205</v>
      </c>
      <c r="E218" s="267" t="s">
        <v>1377</v>
      </c>
      <c r="F218" s="234"/>
      <c r="G218" s="256">
        <v>4038.3</v>
      </c>
      <c r="H218" s="237"/>
      <c r="I218" s="237">
        <v>1</v>
      </c>
      <c r="J218" s="237"/>
      <c r="K218" s="268">
        <f t="shared" si="25"/>
        <v>4038.3</v>
      </c>
    </row>
    <row r="219" spans="2:11" ht="42.75" customHeight="1" x14ac:dyDescent="0.4">
      <c r="B219" s="232" t="str">
        <f t="shared" si="24"/>
        <v>B3010</v>
      </c>
      <c r="C219" s="265" t="s">
        <v>1324</v>
      </c>
      <c r="D219" s="266" t="s">
        <v>1205</v>
      </c>
      <c r="E219" s="267" t="s">
        <v>1378</v>
      </c>
      <c r="F219" s="234"/>
      <c r="G219" s="256">
        <v>6733.2</v>
      </c>
      <c r="H219" s="237"/>
      <c r="I219" s="237">
        <v>1</v>
      </c>
      <c r="J219" s="237"/>
      <c r="K219" s="268">
        <f t="shared" ref="K219:K226" si="31">G219*I219</f>
        <v>6733.2</v>
      </c>
    </row>
    <row r="220" spans="2:11" ht="42.75" customHeight="1" x14ac:dyDescent="0.4">
      <c r="B220" s="232" t="str">
        <f t="shared" si="24"/>
        <v>B3010</v>
      </c>
      <c r="C220" s="265" t="s">
        <v>1324</v>
      </c>
      <c r="D220" s="266" t="s">
        <v>1205</v>
      </c>
      <c r="E220" s="267" t="s">
        <v>1379</v>
      </c>
      <c r="F220" s="234"/>
      <c r="G220" s="256">
        <v>3360</v>
      </c>
      <c r="H220" s="237"/>
      <c r="I220" s="237">
        <v>1</v>
      </c>
      <c r="J220" s="237"/>
      <c r="K220" s="268">
        <f t="shared" si="31"/>
        <v>3360</v>
      </c>
    </row>
    <row r="221" spans="2:11" ht="42.75" customHeight="1" x14ac:dyDescent="0.4">
      <c r="B221" s="232" t="str">
        <f t="shared" si="24"/>
        <v>B3010</v>
      </c>
      <c r="C221" s="265" t="s">
        <v>1324</v>
      </c>
      <c r="D221" s="266" t="s">
        <v>1205</v>
      </c>
      <c r="E221" s="267" t="s">
        <v>1380</v>
      </c>
      <c r="F221" s="234"/>
      <c r="G221" s="256">
        <v>314</v>
      </c>
      <c r="H221" s="237"/>
      <c r="I221" s="237">
        <v>1</v>
      </c>
      <c r="J221" s="237"/>
      <c r="K221" s="268">
        <f t="shared" si="31"/>
        <v>314</v>
      </c>
    </row>
    <row r="222" spans="2:11" ht="42.75" customHeight="1" x14ac:dyDescent="0.4">
      <c r="B222" s="232" t="str">
        <f t="shared" si="24"/>
        <v>B3010</v>
      </c>
      <c r="C222" s="265" t="s">
        <v>1324</v>
      </c>
      <c r="D222" s="266" t="s">
        <v>1205</v>
      </c>
      <c r="E222" s="267" t="s">
        <v>1381</v>
      </c>
      <c r="F222" s="234"/>
      <c r="G222" s="256">
        <v>73.3</v>
      </c>
      <c r="H222" s="237"/>
      <c r="I222" s="237">
        <v>1</v>
      </c>
      <c r="J222" s="237"/>
      <c r="K222" s="268">
        <f t="shared" si="31"/>
        <v>73.3</v>
      </c>
    </row>
    <row r="223" spans="2:11" ht="42.75" customHeight="1" x14ac:dyDescent="0.4">
      <c r="B223" s="232" t="str">
        <f t="shared" si="24"/>
        <v>B3010</v>
      </c>
      <c r="C223" s="265" t="s">
        <v>1324</v>
      </c>
      <c r="D223" s="266" t="s">
        <v>1205</v>
      </c>
      <c r="E223" s="267" t="s">
        <v>1382</v>
      </c>
      <c r="F223" s="234"/>
      <c r="G223" s="256">
        <v>167</v>
      </c>
      <c r="H223" s="237"/>
      <c r="I223" s="237">
        <v>1</v>
      </c>
      <c r="J223" s="237"/>
      <c r="K223" s="268">
        <f t="shared" si="31"/>
        <v>167</v>
      </c>
    </row>
    <row r="224" spans="2:11" ht="42.75" customHeight="1" x14ac:dyDescent="0.4">
      <c r="B224" s="232" t="str">
        <f t="shared" si="24"/>
        <v>B3010</v>
      </c>
      <c r="C224" s="265" t="s">
        <v>1383</v>
      </c>
      <c r="D224" s="266" t="s">
        <v>1205</v>
      </c>
      <c r="E224" s="267" t="s">
        <v>1384</v>
      </c>
      <c r="F224" s="234"/>
      <c r="G224" s="256">
        <v>116.36</v>
      </c>
      <c r="H224" s="237"/>
      <c r="I224" s="237">
        <v>1</v>
      </c>
      <c r="J224" s="237"/>
      <c r="K224" s="268">
        <f t="shared" si="31"/>
        <v>116.36</v>
      </c>
    </row>
    <row r="225" spans="2:11" ht="42.75" customHeight="1" x14ac:dyDescent="0.4">
      <c r="B225" s="232" t="str">
        <f t="shared" si="24"/>
        <v>B3010</v>
      </c>
      <c r="C225" s="265" t="s">
        <v>1383</v>
      </c>
      <c r="D225" s="266" t="s">
        <v>1205</v>
      </c>
      <c r="E225" s="267" t="s">
        <v>1385</v>
      </c>
      <c r="F225" s="234"/>
      <c r="G225" s="256">
        <v>259.52</v>
      </c>
      <c r="H225" s="237"/>
      <c r="I225" s="237">
        <v>1</v>
      </c>
      <c r="J225" s="237"/>
      <c r="K225" s="268">
        <f t="shared" si="31"/>
        <v>259.52</v>
      </c>
    </row>
    <row r="226" spans="2:11" ht="42.75" customHeight="1" x14ac:dyDescent="0.4">
      <c r="B226" s="232" t="str">
        <f t="shared" si="24"/>
        <v>B3010</v>
      </c>
      <c r="C226" s="265" t="s">
        <v>1383</v>
      </c>
      <c r="D226" s="266" t="s">
        <v>1205</v>
      </c>
      <c r="E226" s="267" t="s">
        <v>1386</v>
      </c>
      <c r="F226" s="234"/>
      <c r="G226" s="256">
        <v>258.62</v>
      </c>
      <c r="H226" s="237"/>
      <c r="I226" s="237">
        <v>1</v>
      </c>
      <c r="J226" s="237"/>
      <c r="K226" s="268">
        <f t="shared" si="31"/>
        <v>258.62</v>
      </c>
    </row>
    <row r="227" spans="2:11" ht="42.75" customHeight="1" x14ac:dyDescent="0.4">
      <c r="B227" s="232" t="str">
        <f>+IF(K227="",CHAR(64),B223)</f>
        <v>B3010</v>
      </c>
      <c r="C227" s="265" t="s">
        <v>1387</v>
      </c>
      <c r="D227" s="266" t="s">
        <v>1388</v>
      </c>
      <c r="E227" s="267" t="s">
        <v>1389</v>
      </c>
      <c r="F227" s="234"/>
      <c r="G227" s="256">
        <v>53.54</v>
      </c>
      <c r="H227" s="237"/>
      <c r="I227" s="237">
        <v>9</v>
      </c>
      <c r="J227" s="237"/>
      <c r="K227" s="268">
        <f t="shared" ref="K227:K233" si="32">G227*I227</f>
        <v>481.86</v>
      </c>
    </row>
    <row r="228" spans="2:11" ht="42.75" customHeight="1" x14ac:dyDescent="0.4">
      <c r="B228" s="232" t="str">
        <f t="shared" si="24"/>
        <v>B3010</v>
      </c>
      <c r="C228" s="265" t="s">
        <v>1387</v>
      </c>
      <c r="D228" s="266" t="s">
        <v>1388</v>
      </c>
      <c r="E228" s="267" t="s">
        <v>1390</v>
      </c>
      <c r="F228" s="234"/>
      <c r="G228" s="256">
        <v>820.71</v>
      </c>
      <c r="H228" s="237"/>
      <c r="I228" s="237">
        <v>1</v>
      </c>
      <c r="J228" s="237"/>
      <c r="K228" s="268">
        <f t="shared" si="32"/>
        <v>820.71</v>
      </c>
    </row>
    <row r="229" spans="2:11" ht="42.75" customHeight="1" x14ac:dyDescent="0.4">
      <c r="B229" s="232" t="str">
        <f t="shared" si="24"/>
        <v>B3010</v>
      </c>
      <c r="C229" s="265" t="s">
        <v>1387</v>
      </c>
      <c r="D229" s="266" t="s">
        <v>1388</v>
      </c>
      <c r="E229" s="267" t="s">
        <v>1391</v>
      </c>
      <c r="F229" s="234"/>
      <c r="G229" s="256">
        <v>820.71</v>
      </c>
      <c r="H229" s="237"/>
      <c r="I229" s="237">
        <v>1</v>
      </c>
      <c r="J229" s="237"/>
      <c r="K229" s="268">
        <f t="shared" si="32"/>
        <v>820.71</v>
      </c>
    </row>
    <row r="230" spans="2:11" ht="42.75" customHeight="1" x14ac:dyDescent="0.4">
      <c r="B230" s="232" t="str">
        <f t="shared" si="24"/>
        <v>B3010</v>
      </c>
      <c r="C230" s="265" t="s">
        <v>1387</v>
      </c>
      <c r="D230" s="266" t="s">
        <v>1388</v>
      </c>
      <c r="E230" s="267" t="s">
        <v>1392</v>
      </c>
      <c r="F230" s="234"/>
      <c r="G230" s="256">
        <v>35</v>
      </c>
      <c r="H230" s="237"/>
      <c r="I230" s="237">
        <v>15</v>
      </c>
      <c r="J230" s="237"/>
      <c r="K230" s="268">
        <f t="shared" si="32"/>
        <v>525</v>
      </c>
    </row>
    <row r="231" spans="2:11" ht="42.75" customHeight="1" x14ac:dyDescent="0.4">
      <c r="B231" s="232" t="str">
        <f t="shared" si="24"/>
        <v>B3010</v>
      </c>
      <c r="C231" s="265" t="s">
        <v>1387</v>
      </c>
      <c r="D231" s="266" t="s">
        <v>1388</v>
      </c>
      <c r="E231" s="267" t="s">
        <v>1393</v>
      </c>
      <c r="F231" s="234"/>
      <c r="G231" s="256">
        <v>42.3</v>
      </c>
      <c r="H231" s="237"/>
      <c r="I231" s="237">
        <v>13</v>
      </c>
      <c r="J231" s="237"/>
      <c r="K231" s="268">
        <f t="shared" si="32"/>
        <v>549.9</v>
      </c>
    </row>
    <row r="232" spans="2:11" ht="42.75" customHeight="1" x14ac:dyDescent="0.4">
      <c r="B232" s="232" t="str">
        <f t="shared" si="24"/>
        <v>B3010</v>
      </c>
      <c r="C232" s="265" t="s">
        <v>1387</v>
      </c>
      <c r="D232" s="266" t="s">
        <v>1388</v>
      </c>
      <c r="E232" s="267" t="s">
        <v>1394</v>
      </c>
      <c r="F232" s="234"/>
      <c r="G232" s="256">
        <v>17.5</v>
      </c>
      <c r="H232" s="237"/>
      <c r="I232" s="237">
        <v>7</v>
      </c>
      <c r="J232" s="237"/>
      <c r="K232" s="268">
        <f t="shared" si="32"/>
        <v>122.5</v>
      </c>
    </row>
    <row r="233" spans="2:11" ht="42.75" customHeight="1" x14ac:dyDescent="0.4">
      <c r="B233" s="232" t="str">
        <f t="shared" si="24"/>
        <v>B3010</v>
      </c>
      <c r="C233" s="265" t="s">
        <v>1387</v>
      </c>
      <c r="D233" s="266" t="s">
        <v>1388</v>
      </c>
      <c r="E233" s="267" t="s">
        <v>1395</v>
      </c>
      <c r="F233" s="234"/>
      <c r="G233" s="256">
        <v>34.26</v>
      </c>
      <c r="H233" s="237"/>
      <c r="I233" s="237">
        <v>3</v>
      </c>
      <c r="J233" s="237"/>
      <c r="K233" s="268">
        <f t="shared" si="32"/>
        <v>102.78</v>
      </c>
    </row>
    <row r="234" spans="2:11" ht="42.75" customHeight="1" x14ac:dyDescent="0.4">
      <c r="B234" s="232" t="str">
        <f t="shared" ref="B234" si="33">+IF(K234="",CHAR(64),B233)</f>
        <v>B3010</v>
      </c>
      <c r="C234" s="265" t="s">
        <v>1396</v>
      </c>
      <c r="D234" s="266" t="s">
        <v>1397</v>
      </c>
      <c r="E234" s="267" t="s">
        <v>1398</v>
      </c>
      <c r="F234" s="234"/>
      <c r="G234" s="256">
        <v>70.37</v>
      </c>
      <c r="H234" s="237"/>
      <c r="I234" s="237">
        <v>2</v>
      </c>
      <c r="J234" s="237"/>
      <c r="K234" s="268">
        <f t="shared" ref="K234" si="34">G234*I234</f>
        <v>140.74</v>
      </c>
    </row>
    <row r="235" spans="2:11" ht="42.75" customHeight="1" x14ac:dyDescent="0.4">
      <c r="B235" s="232" t="str">
        <f t="shared" ref="B235:B236" si="35">+IF(K235="",CHAR(64),B234)</f>
        <v>B3010</v>
      </c>
      <c r="C235" s="265" t="s">
        <v>1396</v>
      </c>
      <c r="D235" s="266" t="s">
        <v>1397</v>
      </c>
      <c r="E235" s="267" t="s">
        <v>1398</v>
      </c>
      <c r="F235" s="234"/>
      <c r="G235" s="256">
        <v>411.48</v>
      </c>
      <c r="H235" s="237"/>
      <c r="I235" s="237">
        <v>2</v>
      </c>
      <c r="J235" s="237"/>
      <c r="K235" s="268">
        <f t="shared" ref="K235:K236" si="36">G235*I235</f>
        <v>822.96</v>
      </c>
    </row>
    <row r="236" spans="2:11" ht="42.75" customHeight="1" x14ac:dyDescent="0.4">
      <c r="B236" s="232" t="str">
        <f t="shared" si="35"/>
        <v>B3010</v>
      </c>
      <c r="C236" s="265" t="s">
        <v>1396</v>
      </c>
      <c r="D236" s="266" t="s">
        <v>1397</v>
      </c>
      <c r="E236" s="267" t="s">
        <v>1398</v>
      </c>
      <c r="F236" s="234"/>
      <c r="G236" s="256">
        <v>251.66</v>
      </c>
      <c r="H236" s="237"/>
      <c r="I236" s="237">
        <v>1</v>
      </c>
      <c r="J236" s="237"/>
      <c r="K236" s="268">
        <f t="shared" si="36"/>
        <v>251.66</v>
      </c>
    </row>
    <row r="237" spans="2:11" ht="42.75" customHeight="1" x14ac:dyDescent="0.4">
      <c r="B237" s="228" t="s">
        <v>135</v>
      </c>
      <c r="C237" s="229" t="s">
        <v>136</v>
      </c>
      <c r="D237" s="263" t="s">
        <v>126</v>
      </c>
      <c r="E237" s="628"/>
      <c r="F237" s="629"/>
      <c r="G237" s="629"/>
      <c r="H237" s="629"/>
      <c r="I237" s="629"/>
      <c r="J237" s="630"/>
      <c r="K237" s="231">
        <f>+ROUND(SUM(K238:K245),2)</f>
        <v>10375.08</v>
      </c>
    </row>
    <row r="238" spans="2:11" ht="42.75" customHeight="1" x14ac:dyDescent="0.4">
      <c r="B238" s="232" t="str">
        <f t="shared" ref="B238:B245" si="37">+IF(K238="",CHAR(64),B237)</f>
        <v>B3020</v>
      </c>
      <c r="C238" s="265" t="s">
        <v>1324</v>
      </c>
      <c r="D238" s="266" t="s">
        <v>1261</v>
      </c>
      <c r="E238" s="267" t="s">
        <v>1399</v>
      </c>
      <c r="F238" s="234"/>
      <c r="G238" s="256">
        <v>1835.59</v>
      </c>
      <c r="H238" s="237"/>
      <c r="I238" s="237">
        <v>1</v>
      </c>
      <c r="J238" s="237"/>
      <c r="K238" s="268">
        <f t="shared" ref="K238:K245" si="38">G238*I238</f>
        <v>1835.59</v>
      </c>
    </row>
    <row r="239" spans="2:11" ht="42.75" customHeight="1" x14ac:dyDescent="0.4">
      <c r="B239" s="232" t="str">
        <f t="shared" si="37"/>
        <v>B3020</v>
      </c>
      <c r="C239" s="265" t="s">
        <v>1324</v>
      </c>
      <c r="D239" s="266" t="s">
        <v>1261</v>
      </c>
      <c r="E239" s="267" t="s">
        <v>1400</v>
      </c>
      <c r="F239" s="234"/>
      <c r="G239" s="256">
        <v>4309.6499999999996</v>
      </c>
      <c r="H239" s="237"/>
      <c r="I239" s="237">
        <v>1</v>
      </c>
      <c r="J239" s="237"/>
      <c r="K239" s="268">
        <f t="shared" si="38"/>
        <v>4309.6499999999996</v>
      </c>
    </row>
    <row r="240" spans="2:11" ht="42.75" customHeight="1" x14ac:dyDescent="0.4">
      <c r="B240" s="232" t="str">
        <f t="shared" si="37"/>
        <v>B3020</v>
      </c>
      <c r="C240" s="265" t="s">
        <v>1324</v>
      </c>
      <c r="D240" s="266" t="s">
        <v>1261</v>
      </c>
      <c r="E240" s="267" t="s">
        <v>1401</v>
      </c>
      <c r="F240" s="234"/>
      <c r="G240" s="256">
        <v>2114.92</v>
      </c>
      <c r="H240" s="237"/>
      <c r="I240" s="237">
        <v>1</v>
      </c>
      <c r="J240" s="237"/>
      <c r="K240" s="268">
        <f t="shared" si="38"/>
        <v>2114.92</v>
      </c>
    </row>
    <row r="241" spans="2:22" ht="42.75" customHeight="1" x14ac:dyDescent="0.4">
      <c r="B241" s="232" t="str">
        <f t="shared" si="37"/>
        <v>B3020</v>
      </c>
      <c r="C241" s="265" t="s">
        <v>1324</v>
      </c>
      <c r="D241" s="266" t="s">
        <v>1329</v>
      </c>
      <c r="E241" s="267" t="s">
        <v>1399</v>
      </c>
      <c r="F241" s="234"/>
      <c r="G241" s="256">
        <v>399.04</v>
      </c>
      <c r="H241" s="237"/>
      <c r="I241" s="237">
        <v>1</v>
      </c>
      <c r="J241" s="237"/>
      <c r="K241" s="268">
        <f t="shared" si="38"/>
        <v>399.04</v>
      </c>
    </row>
    <row r="242" spans="2:22" ht="42.75" customHeight="1" x14ac:dyDescent="0.4">
      <c r="B242" s="232" t="str">
        <f t="shared" si="37"/>
        <v>B3020</v>
      </c>
      <c r="C242" s="265" t="s">
        <v>1324</v>
      </c>
      <c r="D242" s="266" t="s">
        <v>1329</v>
      </c>
      <c r="E242" s="267" t="s">
        <v>1401</v>
      </c>
      <c r="F242" s="234"/>
      <c r="G242" s="256">
        <v>718.28</v>
      </c>
      <c r="H242" s="237"/>
      <c r="I242" s="237">
        <v>1</v>
      </c>
      <c r="J242" s="237"/>
      <c r="K242" s="268">
        <f t="shared" si="38"/>
        <v>718.28</v>
      </c>
    </row>
    <row r="243" spans="2:22" ht="42.75" customHeight="1" x14ac:dyDescent="0.4">
      <c r="B243" s="232" t="str">
        <f t="shared" si="37"/>
        <v>B3020</v>
      </c>
      <c r="C243" s="265" t="s">
        <v>1324</v>
      </c>
      <c r="D243" s="266" t="s">
        <v>1346</v>
      </c>
      <c r="E243" s="267" t="s">
        <v>1399</v>
      </c>
      <c r="F243" s="234"/>
      <c r="G243" s="256">
        <v>399.04</v>
      </c>
      <c r="H243" s="237"/>
      <c r="I243" s="237">
        <v>1</v>
      </c>
      <c r="J243" s="237"/>
      <c r="K243" s="268">
        <f t="shared" si="38"/>
        <v>399.04</v>
      </c>
    </row>
    <row r="244" spans="2:22" ht="42.75" customHeight="1" x14ac:dyDescent="0.4">
      <c r="B244" s="232" t="str">
        <f t="shared" si="37"/>
        <v>B3020</v>
      </c>
      <c r="C244" s="265" t="s">
        <v>1324</v>
      </c>
      <c r="D244" s="266" t="s">
        <v>1354</v>
      </c>
      <c r="E244" s="267" t="s">
        <v>1399</v>
      </c>
      <c r="F244" s="234"/>
      <c r="G244" s="256">
        <v>279.33</v>
      </c>
      <c r="H244" s="237"/>
      <c r="I244" s="237">
        <v>1</v>
      </c>
      <c r="J244" s="237"/>
      <c r="K244" s="268">
        <f t="shared" si="38"/>
        <v>279.33</v>
      </c>
    </row>
    <row r="245" spans="2:22" ht="42.75" customHeight="1" x14ac:dyDescent="0.4">
      <c r="B245" s="232" t="str">
        <f t="shared" si="37"/>
        <v>B3020</v>
      </c>
      <c r="C245" s="265" t="s">
        <v>1324</v>
      </c>
      <c r="D245" s="266" t="s">
        <v>1354</v>
      </c>
      <c r="E245" s="267" t="s">
        <v>1401</v>
      </c>
      <c r="F245" s="234"/>
      <c r="G245" s="256">
        <v>319.23</v>
      </c>
      <c r="H245" s="237"/>
      <c r="I245" s="237">
        <v>1</v>
      </c>
      <c r="J245" s="237"/>
      <c r="K245" s="268">
        <f t="shared" si="38"/>
        <v>319.23</v>
      </c>
    </row>
    <row r="246" spans="2:22" ht="42.75" customHeight="1" x14ac:dyDescent="0.4">
      <c r="B246" s="240" t="s">
        <v>137</v>
      </c>
      <c r="C246" s="605" t="s">
        <v>1402</v>
      </c>
      <c r="D246" s="606"/>
      <c r="E246" s="606"/>
      <c r="F246" s="606"/>
      <c r="G246" s="607"/>
      <c r="H246" s="226"/>
      <c r="I246" s="226"/>
      <c r="J246" s="226"/>
      <c r="K246" s="241"/>
    </row>
    <row r="247" spans="2:22" ht="42.75" customHeight="1" x14ac:dyDescent="0.4">
      <c r="B247" s="240" t="s">
        <v>139</v>
      </c>
      <c r="C247" s="631" t="s">
        <v>140</v>
      </c>
      <c r="D247" s="632"/>
      <c r="E247" s="632"/>
      <c r="F247" s="632"/>
      <c r="G247" s="632"/>
      <c r="H247" s="632"/>
      <c r="I247" s="632"/>
      <c r="J247" s="633"/>
      <c r="K247" s="241"/>
    </row>
    <row r="248" spans="2:22" ht="42.75" customHeight="1" x14ac:dyDescent="0.4">
      <c r="B248" s="228" t="str">
        <f>+PRESUPUESTO!C67</f>
        <v>C101030</v>
      </c>
      <c r="C248" s="229" t="str">
        <f>+PRESUPUESTO!D67</f>
        <v>Construcción De Anclajes De 3/8" A 5/8" (Incluye Epóxico Euco 455 Gel O Similar)</v>
      </c>
      <c r="D248" s="230" t="str">
        <f>+PRESUPUESTO!E67</f>
        <v>UND</v>
      </c>
      <c r="E248" s="628"/>
      <c r="F248" s="629"/>
      <c r="G248" s="629"/>
      <c r="H248" s="629"/>
      <c r="I248" s="629"/>
      <c r="J248" s="630"/>
      <c r="K248" s="231">
        <f>+ROUND(SUM(K249:K249),2)</f>
        <v>1296.31</v>
      </c>
    </row>
    <row r="249" spans="2:22" ht="42.75" customHeight="1" x14ac:dyDescent="0.4">
      <c r="B249" s="232" t="str">
        <f>+IF(K249="",CHAR(64),B248)</f>
        <v>C101030</v>
      </c>
      <c r="C249" s="255" t="s">
        <v>1403</v>
      </c>
      <c r="D249" s="234"/>
      <c r="E249" s="235" t="s">
        <v>1404</v>
      </c>
      <c r="F249" s="256"/>
      <c r="G249" s="238"/>
      <c r="H249" s="237"/>
      <c r="I249" s="237">
        <v>1296.31</v>
      </c>
      <c r="J249" s="237"/>
      <c r="K249" s="254">
        <f>+I249</f>
        <v>1296.31</v>
      </c>
    </row>
    <row r="250" spans="2:22" ht="42.75" customHeight="1" x14ac:dyDescent="0.4">
      <c r="B250" s="228" t="str">
        <f>+PRESUPUESTO!C68</f>
        <v>C101051</v>
      </c>
      <c r="C250" s="229" t="str">
        <f>+PRESUPUESTO!D68</f>
        <v xml:space="preserve">Mamposteria en bloque de concreto 12x19x39 </v>
      </c>
      <c r="D250" s="230" t="str">
        <f>+PRESUPUESTO!E68</f>
        <v>M2</v>
      </c>
      <c r="E250" s="628"/>
      <c r="F250" s="629"/>
      <c r="G250" s="629"/>
      <c r="H250" s="629"/>
      <c r="I250" s="629"/>
      <c r="J250" s="630"/>
      <c r="K250" s="231">
        <f>SUM(K251:K251)</f>
        <v>3131.67</v>
      </c>
    </row>
    <row r="251" spans="2:22" s="83" customFormat="1" ht="42.75" customHeight="1" x14ac:dyDescent="0.4">
      <c r="B251" s="232" t="str">
        <f>+IF(K251="",CHAR(64),B250)</f>
        <v>C101051</v>
      </c>
      <c r="C251" s="255" t="s">
        <v>1403</v>
      </c>
      <c r="D251" s="234"/>
      <c r="E251" s="235" t="s">
        <v>1404</v>
      </c>
      <c r="F251" s="256"/>
      <c r="G251" s="238"/>
      <c r="H251" s="237"/>
      <c r="I251" s="237">
        <v>3131.67</v>
      </c>
      <c r="J251" s="237"/>
      <c r="K251" s="254">
        <f>+I251</f>
        <v>3131.67</v>
      </c>
      <c r="L251" s="384"/>
      <c r="N251" s="386"/>
      <c r="O251" s="386"/>
      <c r="P251" s="386"/>
      <c r="Q251" s="386"/>
      <c r="R251" s="386"/>
      <c r="T251" s="386"/>
      <c r="U251" s="386"/>
      <c r="V251" s="386"/>
    </row>
    <row r="252" spans="2:22" ht="42.75" customHeight="1" x14ac:dyDescent="0.4">
      <c r="B252" s="228" t="s">
        <v>146</v>
      </c>
      <c r="C252" s="229" t="str">
        <f>+PRESUPUESTO!D69</f>
        <v>Mamposteria en bloque de concreto 12x19x39 acabado liso</v>
      </c>
      <c r="D252" s="230"/>
      <c r="E252" s="628"/>
      <c r="F252" s="629"/>
      <c r="G252" s="629"/>
      <c r="H252" s="629"/>
      <c r="I252" s="629"/>
      <c r="J252" s="630"/>
      <c r="K252" s="231">
        <f>+K253</f>
        <v>418.51</v>
      </c>
    </row>
    <row r="253" spans="2:22" ht="42.75" customHeight="1" x14ac:dyDescent="0.4">
      <c r="B253" s="232" t="str">
        <f>+IF(K253="",CHAR(64),B252)</f>
        <v>C10105110</v>
      </c>
      <c r="C253" s="255" t="s">
        <v>1233</v>
      </c>
      <c r="D253" s="234"/>
      <c r="E253" s="235"/>
      <c r="F253" s="256"/>
      <c r="G253" s="238"/>
      <c r="H253" s="237"/>
      <c r="I253" s="237">
        <v>418.51</v>
      </c>
      <c r="J253" s="237"/>
      <c r="K253" s="254">
        <f>+I253</f>
        <v>418.51</v>
      </c>
    </row>
    <row r="254" spans="2:22" ht="42.75" customHeight="1" x14ac:dyDescent="0.4">
      <c r="B254" s="228" t="str">
        <f>+PRESUPUESTO!C70</f>
        <v>C1010170</v>
      </c>
      <c r="C254" s="229" t="str">
        <f>+PRESUPUESTO!D70</f>
        <v xml:space="preserve">Bordillo en concreto de 0.25x0.11 m con acabado a la vista en cubierta </v>
      </c>
      <c r="D254" s="230" t="str">
        <f>+PRESUPUESTO!E70</f>
        <v>ML</v>
      </c>
      <c r="E254" s="628"/>
      <c r="F254" s="629"/>
      <c r="G254" s="629"/>
      <c r="H254" s="629"/>
      <c r="I254" s="629"/>
      <c r="J254" s="630"/>
      <c r="K254" s="231">
        <f>SUM(K255)</f>
        <v>410.17</v>
      </c>
    </row>
    <row r="255" spans="2:22" ht="42.75" customHeight="1" x14ac:dyDescent="0.4">
      <c r="B255" s="232" t="str">
        <f>+IF(K255="",CHAR(64),B254)</f>
        <v>C1010170</v>
      </c>
      <c r="C255" s="255" t="s">
        <v>1403</v>
      </c>
      <c r="D255" s="234"/>
      <c r="E255" s="235" t="s">
        <v>1405</v>
      </c>
      <c r="F255" s="256"/>
      <c r="G255" s="238"/>
      <c r="H255" s="237"/>
      <c r="I255" s="237">
        <v>410.17</v>
      </c>
      <c r="J255" s="237"/>
      <c r="K255" s="254">
        <f>I255</f>
        <v>410.17</v>
      </c>
    </row>
    <row r="256" spans="2:22" ht="42.75" customHeight="1" x14ac:dyDescent="0.4">
      <c r="B256" s="228" t="str">
        <f>+PRESUPUESTO!C71</f>
        <v>C1010310</v>
      </c>
      <c r="C256" s="229" t="str">
        <f>+PRESUPUESTO!D71</f>
        <v>Muro en panel tipo sandwich liso o acanalado ensamblado en fabrica y conformado por: Capa interior de 30kg/m3 y celdas cerradas al 90% o mayor, y capas exteriores en acero galvanizado cal. 24, prepintado por las dos caras con pintura poliéster al horno fijados.</v>
      </c>
      <c r="D256" s="230" t="str">
        <f>+PRESUPUESTO!E71</f>
        <v>M2</v>
      </c>
      <c r="E256" s="628"/>
      <c r="F256" s="629"/>
      <c r="G256" s="629"/>
      <c r="H256" s="629"/>
      <c r="I256" s="629"/>
      <c r="J256" s="630"/>
      <c r="K256" s="231">
        <f>SUM(K257)</f>
        <v>71.48</v>
      </c>
    </row>
    <row r="257" spans="2:11" ht="42.75" customHeight="1" x14ac:dyDescent="0.4">
      <c r="B257" s="232" t="str">
        <f>+IF(K257="",CHAR(64),B256)</f>
        <v>C1010310</v>
      </c>
      <c r="C257" s="255" t="s">
        <v>1403</v>
      </c>
      <c r="D257" s="234"/>
      <c r="E257" s="235" t="s">
        <v>1406</v>
      </c>
      <c r="F257" s="256"/>
      <c r="G257" s="238"/>
      <c r="H257" s="237"/>
      <c r="I257" s="237">
        <v>71.48</v>
      </c>
      <c r="J257" s="237"/>
      <c r="K257" s="254">
        <f>+I257</f>
        <v>71.48</v>
      </c>
    </row>
    <row r="258" spans="2:11" ht="42.75" customHeight="1" x14ac:dyDescent="0.4">
      <c r="B258" s="228" t="str">
        <f>+PRESUPUESTO!C72</f>
        <v>C1010320</v>
      </c>
      <c r="C258" s="229" t="str">
        <f>+PRESUPUESTO!D72</f>
        <v>Bordillo en concreto de 12x20 cm, acabado a la vista.</v>
      </c>
      <c r="D258" s="230" t="str">
        <f>+PRESUPUESTO!E72</f>
        <v>M3</v>
      </c>
      <c r="E258" s="628"/>
      <c r="F258" s="629"/>
      <c r="G258" s="629"/>
      <c r="H258" s="629"/>
      <c r="I258" s="629"/>
      <c r="J258" s="630"/>
      <c r="K258" s="231">
        <f>K259</f>
        <v>1.91</v>
      </c>
    </row>
    <row r="259" spans="2:11" ht="42.75" customHeight="1" x14ac:dyDescent="0.4">
      <c r="B259" s="232" t="str">
        <f>+IF(K259="",CHAR(64),B258)</f>
        <v>C1010320</v>
      </c>
      <c r="C259" s="269" t="s">
        <v>1403</v>
      </c>
      <c r="D259" s="266"/>
      <c r="E259" s="267" t="s">
        <v>1407</v>
      </c>
      <c r="F259" s="270"/>
      <c r="G259" s="271"/>
      <c r="H259" s="272"/>
      <c r="I259" s="272">
        <v>1.91</v>
      </c>
      <c r="J259" s="272"/>
      <c r="K259" s="273">
        <f>I259</f>
        <v>1.91</v>
      </c>
    </row>
    <row r="260" spans="2:11" ht="42.75" customHeight="1" x14ac:dyDescent="0.4">
      <c r="B260" s="228" t="str">
        <f>+PRESUPUESTO!C73</f>
        <v>C2010160</v>
      </c>
      <c r="C260" s="229" t="str">
        <f>+PRESUPUESTO!D73</f>
        <v>Muro en concreto fundido en situ, 2500 psi  según planos</v>
      </c>
      <c r="D260" s="230" t="str">
        <f>+PRESUPUESTO!E73</f>
        <v>M2</v>
      </c>
      <c r="E260" s="628"/>
      <c r="F260" s="629"/>
      <c r="G260" s="629"/>
      <c r="H260" s="629"/>
      <c r="I260" s="629"/>
      <c r="J260" s="630"/>
      <c r="K260" s="231">
        <f>+ROUND(SUM(K261:K261),2)</f>
        <v>290.88</v>
      </c>
    </row>
    <row r="261" spans="2:11" ht="42.75" customHeight="1" x14ac:dyDescent="0.4">
      <c r="B261" s="232" t="str">
        <f>+IF(K261="",CHAR(64),B260)</f>
        <v>C2010160</v>
      </c>
      <c r="C261" s="255" t="s">
        <v>1403</v>
      </c>
      <c r="D261" s="234"/>
      <c r="E261" s="235" t="s">
        <v>1408</v>
      </c>
      <c r="F261" s="256"/>
      <c r="G261" s="238"/>
      <c r="H261" s="237"/>
      <c r="I261" s="237">
        <v>290.88</v>
      </c>
      <c r="J261" s="237"/>
      <c r="K261" s="254">
        <f>+I261</f>
        <v>290.88</v>
      </c>
    </row>
    <row r="262" spans="2:11" ht="42.75" customHeight="1" x14ac:dyDescent="0.4">
      <c r="B262" s="240" t="s">
        <v>156</v>
      </c>
      <c r="C262" s="631" t="s">
        <v>157</v>
      </c>
      <c r="D262" s="632"/>
      <c r="E262" s="632"/>
      <c r="F262" s="632"/>
      <c r="G262" s="632"/>
      <c r="H262" s="632"/>
      <c r="I262" s="632"/>
      <c r="J262" s="633"/>
      <c r="K262" s="241"/>
    </row>
    <row r="263" spans="2:11" ht="42.75" customHeight="1" x14ac:dyDescent="0.4">
      <c r="B263" s="240" t="s">
        <v>158</v>
      </c>
      <c r="C263" s="631" t="s">
        <v>159</v>
      </c>
      <c r="D263" s="632"/>
      <c r="E263" s="632"/>
      <c r="F263" s="632"/>
      <c r="G263" s="632"/>
      <c r="H263" s="632"/>
      <c r="I263" s="632"/>
      <c r="J263" s="633"/>
      <c r="K263" s="241"/>
    </row>
    <row r="264" spans="2:11" ht="42.75" customHeight="1" x14ac:dyDescent="0.4">
      <c r="B264" s="228" t="str">
        <f>+PRESUPUESTO!C76</f>
        <v>C301010</v>
      </c>
      <c r="C264" s="229" t="str">
        <f>+PRESUPUESTO!D76</f>
        <v>Impermeabilización de placas con membrana de poliurea pura tipo sikalastic 841 ST</v>
      </c>
      <c r="D264" s="230" t="str">
        <f>+PRESUPUESTO!E76</f>
        <v>M2</v>
      </c>
      <c r="E264" s="628"/>
      <c r="F264" s="629"/>
      <c r="G264" s="629"/>
      <c r="H264" s="629"/>
      <c r="I264" s="629"/>
      <c r="J264" s="630"/>
      <c r="K264" s="231">
        <f>+ROUND(SUM(K265:K265),2)</f>
        <v>369.55</v>
      </c>
    </row>
    <row r="265" spans="2:11" ht="42.75" customHeight="1" x14ac:dyDescent="0.4">
      <c r="B265" s="232" t="str">
        <f>+IF(K265="",CHAR(64),B264)</f>
        <v>C301010</v>
      </c>
      <c r="C265" s="255" t="s">
        <v>1403</v>
      </c>
      <c r="D265" s="274"/>
      <c r="E265" s="235" t="s">
        <v>1409</v>
      </c>
      <c r="F265" s="234"/>
      <c r="G265" s="234"/>
      <c r="H265" s="237"/>
      <c r="I265" s="237">
        <v>369.55</v>
      </c>
      <c r="J265" s="237"/>
      <c r="K265" s="254">
        <f>I265</f>
        <v>369.55</v>
      </c>
    </row>
    <row r="266" spans="2:11" ht="42.75" customHeight="1" x14ac:dyDescent="0.4">
      <c r="B266" s="228" t="str">
        <f>PRESUPUESTO!C77</f>
        <v>C301070</v>
      </c>
      <c r="C266" s="229" t="str">
        <f>PRESUPUESTO!D77</f>
        <v>Mortero de nivelación de cubierta Sika o similar</v>
      </c>
      <c r="D266" s="230" t="str">
        <f>PRESUPUESTO!E77</f>
        <v>M2</v>
      </c>
      <c r="E266" s="242"/>
      <c r="F266" s="243"/>
      <c r="G266" s="243"/>
      <c r="H266" s="253"/>
      <c r="I266" s="244"/>
      <c r="J266" s="244"/>
      <c r="K266" s="231">
        <f>K267</f>
        <v>369.55</v>
      </c>
    </row>
    <row r="267" spans="2:11" ht="42.75" customHeight="1" x14ac:dyDescent="0.4">
      <c r="B267" s="232" t="str">
        <f>+IF(K267="",CHAR(64),B266)</f>
        <v>C301070</v>
      </c>
      <c r="C267" s="255" t="s">
        <v>1403</v>
      </c>
      <c r="D267" s="274"/>
      <c r="E267" s="235" t="s">
        <v>1409</v>
      </c>
      <c r="F267" s="234"/>
      <c r="G267" s="234"/>
      <c r="H267" s="237"/>
      <c r="I267" s="237">
        <v>369.55</v>
      </c>
      <c r="J267" s="237"/>
      <c r="K267" s="254">
        <f>I267</f>
        <v>369.55</v>
      </c>
    </row>
    <row r="268" spans="2:11" ht="42.75" customHeight="1" x14ac:dyDescent="0.4">
      <c r="B268" s="228" t="str">
        <f>+PRESUPUESTO!C78</f>
        <v>C3010130</v>
      </c>
      <c r="C268" s="229" t="str">
        <f>+PRESUPUESTO!D78</f>
        <v>Gravilla  de drenaje para cárcamo y cubiertas en placa maciza de concreto, diametro max. 1"</v>
      </c>
      <c r="D268" s="230" t="str">
        <f>+PRESUPUESTO!E78</f>
        <v>M3</v>
      </c>
      <c r="E268" s="628"/>
      <c r="F268" s="629"/>
      <c r="G268" s="629"/>
      <c r="H268" s="629"/>
      <c r="I268" s="629"/>
      <c r="J268" s="630"/>
      <c r="K268" s="231">
        <f>+ROUND(SUM(K269:K269),2)</f>
        <v>40.65</v>
      </c>
    </row>
    <row r="269" spans="2:11" ht="42.75" customHeight="1" x14ac:dyDescent="0.4">
      <c r="B269" s="232" t="str">
        <f>+IF(K269="",CHAR(64),B268)</f>
        <v>C3010130</v>
      </c>
      <c r="C269" s="255" t="s">
        <v>1403</v>
      </c>
      <c r="D269" s="274"/>
      <c r="E269" s="235" t="s">
        <v>1409</v>
      </c>
      <c r="F269" s="234"/>
      <c r="G269" s="234"/>
      <c r="H269" s="237"/>
      <c r="I269" s="237">
        <v>40.65</v>
      </c>
      <c r="J269" s="237"/>
      <c r="K269" s="275">
        <f>I269</f>
        <v>40.65</v>
      </c>
    </row>
    <row r="270" spans="2:11" ht="42.75" customHeight="1" x14ac:dyDescent="0.4">
      <c r="B270" s="240" t="s">
        <v>166</v>
      </c>
      <c r="C270" s="631" t="s">
        <v>167</v>
      </c>
      <c r="D270" s="632"/>
      <c r="E270" s="632"/>
      <c r="F270" s="632"/>
      <c r="G270" s="632"/>
      <c r="H270" s="632"/>
      <c r="I270" s="632"/>
      <c r="J270" s="633"/>
      <c r="K270" s="241"/>
    </row>
    <row r="271" spans="2:11" ht="42.75" customHeight="1" x14ac:dyDescent="0.4">
      <c r="B271" s="228" t="str">
        <f>+PRESUPUESTO!C80</f>
        <v>C3030100</v>
      </c>
      <c r="C271" s="229" t="str">
        <f>+PRESUPUESTO!D80</f>
        <v>Lucarna De Vidrio Templado 10 mm + soportes metálicos</v>
      </c>
      <c r="D271" s="230" t="str">
        <f>+PRESUPUESTO!E80</f>
        <v>M2</v>
      </c>
      <c r="E271" s="242"/>
      <c r="F271" s="243"/>
      <c r="G271" s="243"/>
      <c r="H271" s="253"/>
      <c r="I271" s="244"/>
      <c r="J271" s="244"/>
      <c r="K271" s="231">
        <f>+ROUND(SUM(K272:K272),2)</f>
        <v>6.04</v>
      </c>
    </row>
    <row r="272" spans="2:11" ht="42.75" customHeight="1" x14ac:dyDescent="0.4">
      <c r="B272" s="232" t="str">
        <f>+IF(K272="",CHAR(64),B271)</f>
        <v>C3030100</v>
      </c>
      <c r="C272" s="255" t="s">
        <v>1403</v>
      </c>
      <c r="D272" s="274"/>
      <c r="E272" s="235" t="s">
        <v>1410</v>
      </c>
      <c r="F272" s="234"/>
      <c r="G272" s="234"/>
      <c r="H272" s="237"/>
      <c r="I272" s="237">
        <v>6.04</v>
      </c>
      <c r="J272" s="237"/>
      <c r="K272" s="254">
        <f>I272</f>
        <v>6.04</v>
      </c>
    </row>
    <row r="273" spans="2:11" ht="42.75" customHeight="1" x14ac:dyDescent="0.4">
      <c r="B273" s="228" t="str">
        <f>+PRESUPUESTO!C81</f>
        <v>C3030460</v>
      </c>
      <c r="C273" s="229" t="str">
        <f>+PRESUPUESTO!D81</f>
        <v>Suministro e instalación de gárgola prefabricada en concreto con gotero. Dimensiones: 9 x 15 x 27 cm. Ref: G2715 Granicom o similar</v>
      </c>
      <c r="D273" s="230" t="str">
        <f>+PRESUPUESTO!E81</f>
        <v>UN</v>
      </c>
      <c r="E273" s="628"/>
      <c r="F273" s="629"/>
      <c r="G273" s="629"/>
      <c r="H273" s="629"/>
      <c r="I273" s="629"/>
      <c r="J273" s="630"/>
      <c r="K273" s="231">
        <f>+ROUND(SUM(K274:K274),2)</f>
        <v>8</v>
      </c>
    </row>
    <row r="274" spans="2:11" ht="42.75" customHeight="1" x14ac:dyDescent="0.4">
      <c r="B274" s="232" t="str">
        <f>+IF(K274="",CHAR(64),B273)</f>
        <v>C3030460</v>
      </c>
      <c r="C274" s="255" t="s">
        <v>1403</v>
      </c>
      <c r="D274" s="234"/>
      <c r="E274" s="235" t="s">
        <v>1411</v>
      </c>
      <c r="F274" s="234"/>
      <c r="G274" s="237"/>
      <c r="H274" s="237"/>
      <c r="I274" s="237">
        <v>8</v>
      </c>
      <c r="J274" s="237"/>
      <c r="K274" s="254">
        <f>I274</f>
        <v>8</v>
      </c>
    </row>
    <row r="275" spans="2:11" ht="57" customHeight="1" x14ac:dyDescent="0.4">
      <c r="B275" s="228" t="str">
        <f>+PRESUPUESTO!C82</f>
        <v>C3030540</v>
      </c>
      <c r="C275" s="229" t="str">
        <f>+PRESUPUESTO!D82</f>
        <v>Cubierta en teja tipo sandwich e=50 mm ref. glamet/techmet de metecno o similar, cara externa color gris RAL 9006 y cara interna color gris RAL 9006, inyectado con poliuretano (pur) expandido de alta densidad (38 kg/m3)cero galvanizado prepintado, aluminio, aluzinc, y/o acero inoxidable. Incluye, tornillos, remates,  en espesores y prolongaciones adecuados, fijadores, sellantes y demás accesorios para su correcta instalción.</v>
      </c>
      <c r="D275" s="230" t="str">
        <f>+PRESUPUESTO!E82</f>
        <v>M2</v>
      </c>
      <c r="E275" s="628"/>
      <c r="F275" s="629"/>
      <c r="G275" s="629"/>
      <c r="H275" s="629"/>
      <c r="I275" s="629"/>
      <c r="J275" s="630"/>
      <c r="K275" s="231">
        <f>+ROUND(SUM(K276:K276),2)</f>
        <v>553.11</v>
      </c>
    </row>
    <row r="276" spans="2:11" ht="42.75" customHeight="1" x14ac:dyDescent="0.4">
      <c r="B276" s="232" t="str">
        <f>+IF(K276="",CHAR(64),B275)</f>
        <v>C3030540</v>
      </c>
      <c r="C276" s="255" t="s">
        <v>1403</v>
      </c>
      <c r="D276" s="234"/>
      <c r="E276" s="235" t="s">
        <v>1412</v>
      </c>
      <c r="F276" s="234"/>
      <c r="G276" s="237"/>
      <c r="H276" s="237"/>
      <c r="I276" s="237">
        <v>553.11</v>
      </c>
      <c r="J276" s="237"/>
      <c r="K276" s="254">
        <f>I276</f>
        <v>553.11</v>
      </c>
    </row>
    <row r="277" spans="2:11" ht="42.75" customHeight="1" x14ac:dyDescent="0.4">
      <c r="B277" s="228" t="str">
        <f>+PRESUPUESTO!C83</f>
        <v>C3030610</v>
      </c>
      <c r="C277" s="229" t="str">
        <f>+PRESUPUESTO!D83</f>
        <v>Flanche en lámina CR galvanizada cal. 26, pintura anticorrosiva y pintura tipo esmalte color gris RAL 9006. Longitud de desarrollo 0,76mts.</v>
      </c>
      <c r="D277" s="230" t="str">
        <f>+PRESUPUESTO!E83</f>
        <v>M2</v>
      </c>
      <c r="E277" s="628"/>
      <c r="F277" s="629"/>
      <c r="G277" s="629"/>
      <c r="H277" s="629"/>
      <c r="I277" s="629"/>
      <c r="J277" s="630"/>
      <c r="K277" s="231">
        <f>+ROUND(SUM(K278:K278),2)</f>
        <v>20.6</v>
      </c>
    </row>
    <row r="278" spans="2:11" ht="42.75" customHeight="1" x14ac:dyDescent="0.4">
      <c r="B278" s="232" t="str">
        <f>+IF(K278="",CHAR(64),B277)</f>
        <v>C3030610</v>
      </c>
      <c r="C278" s="255" t="s">
        <v>1403</v>
      </c>
      <c r="D278" s="234"/>
      <c r="E278" s="235" t="s">
        <v>1411</v>
      </c>
      <c r="F278" s="234"/>
      <c r="G278" s="237"/>
      <c r="H278" s="237"/>
      <c r="I278" s="237">
        <v>20.6</v>
      </c>
      <c r="J278" s="237"/>
      <c r="K278" s="254">
        <f>I278</f>
        <v>20.6</v>
      </c>
    </row>
    <row r="279" spans="2:11" ht="42.75" customHeight="1" x14ac:dyDescent="0.4">
      <c r="B279" s="240" t="s">
        <v>176</v>
      </c>
      <c r="C279" s="631" t="s">
        <v>177</v>
      </c>
      <c r="D279" s="632"/>
      <c r="E279" s="632"/>
      <c r="F279" s="632"/>
      <c r="G279" s="632"/>
      <c r="H279" s="632"/>
      <c r="I279" s="632"/>
      <c r="J279" s="633"/>
      <c r="K279" s="241"/>
    </row>
    <row r="280" spans="2:11" ht="42.75" customHeight="1" x14ac:dyDescent="0.4">
      <c r="B280" s="240" t="s">
        <v>178</v>
      </c>
      <c r="C280" s="631" t="s">
        <v>179</v>
      </c>
      <c r="D280" s="632"/>
      <c r="E280" s="632"/>
      <c r="F280" s="632"/>
      <c r="G280" s="632"/>
      <c r="H280" s="632"/>
      <c r="I280" s="632"/>
      <c r="J280" s="633"/>
      <c r="K280" s="241"/>
    </row>
    <row r="281" spans="2:11" ht="42.75" customHeight="1" x14ac:dyDescent="0.4">
      <c r="B281" s="228" t="str">
        <f>+PRESUPUESTO!C86</f>
        <v>C4010680</v>
      </c>
      <c r="C281" s="229" t="str">
        <f>+PRESUPUESTO!D86</f>
        <v>Puertas de baño en acero: Puerta para baño sin parales a piso, en acero inoxidable por ambas caras calibre 22, aleación 304,acabado satinado</v>
      </c>
      <c r="D281" s="230" t="str">
        <f>+PRESUPUESTO!E86</f>
        <v>UN</v>
      </c>
      <c r="E281" s="628"/>
      <c r="F281" s="629"/>
      <c r="G281" s="629"/>
      <c r="H281" s="629"/>
      <c r="I281" s="629"/>
      <c r="J281" s="630"/>
      <c r="K281" s="231">
        <f>K282</f>
        <v>6</v>
      </c>
    </row>
    <row r="282" spans="2:11" ht="42.75" customHeight="1" x14ac:dyDescent="0.4">
      <c r="B282" s="232" t="str">
        <f>+IF(K282="",CHAR(64),B281)</f>
        <v>C4010680</v>
      </c>
      <c r="C282" s="255" t="s">
        <v>1403</v>
      </c>
      <c r="D282" s="276"/>
      <c r="E282" s="277"/>
      <c r="F282" s="278"/>
      <c r="G282" s="279"/>
      <c r="H282" s="279"/>
      <c r="I282" s="279">
        <v>6</v>
      </c>
      <c r="J282" s="279"/>
      <c r="K282" s="280">
        <f>I282</f>
        <v>6</v>
      </c>
    </row>
    <row r="283" spans="2:11" ht="42.75" customHeight="1" x14ac:dyDescent="0.4">
      <c r="B283" s="228" t="str">
        <f>+PRESUPUESTO!C87</f>
        <v>C40101800</v>
      </c>
      <c r="C283" s="229" t="str">
        <f>+PRESUPUESTO!D87</f>
        <v>Ventana proyectante perfilería aluminio anodizado negro tipo alumina serie 40 o similar + vidrio laminado 3+3, incluye paneles fijos, dimensiones según detalle especifico</v>
      </c>
      <c r="D283" s="230" t="str">
        <f>+PRESUPUESTO!E87</f>
        <v>M2</v>
      </c>
      <c r="E283" s="628"/>
      <c r="F283" s="629"/>
      <c r="G283" s="629"/>
      <c r="H283" s="629"/>
      <c r="I283" s="629"/>
      <c r="J283" s="630"/>
      <c r="K283" s="231">
        <f>SUM(K284:K284)</f>
        <v>318.54000000000002</v>
      </c>
    </row>
    <row r="284" spans="2:11" ht="42.75" customHeight="1" x14ac:dyDescent="0.4">
      <c r="B284" s="232" t="str">
        <f>+IF(K284="",CHAR(64),B283)</f>
        <v>C40101800</v>
      </c>
      <c r="C284" s="255" t="s">
        <v>1403</v>
      </c>
      <c r="D284" s="276"/>
      <c r="E284" s="277" t="s">
        <v>1413</v>
      </c>
      <c r="F284" s="278"/>
      <c r="G284" s="279"/>
      <c r="H284" s="279"/>
      <c r="I284" s="279">
        <v>318.54000000000002</v>
      </c>
      <c r="J284" s="279"/>
      <c r="K284" s="280">
        <f>I284</f>
        <v>318.54000000000002</v>
      </c>
    </row>
    <row r="285" spans="2:11" ht="42.75" customHeight="1" x14ac:dyDescent="0.4">
      <c r="B285" s="228" t="str">
        <f>+PRESUPUESTO!C88</f>
        <v>C40101820</v>
      </c>
      <c r="C285" s="229" t="str">
        <f>+PRESUPUESTO!D88</f>
        <v>Ventana fija perfilería aluminio anodizado negro tipo alumina serie 40 o similar + vidrio laminado 3+3, dimensiones según detalle especifico</v>
      </c>
      <c r="D285" s="230" t="str">
        <f>+PRESUPUESTO!E88</f>
        <v>M2</v>
      </c>
      <c r="E285" s="628"/>
      <c r="F285" s="629"/>
      <c r="G285" s="629"/>
      <c r="H285" s="629"/>
      <c r="I285" s="629"/>
      <c r="J285" s="630"/>
      <c r="K285" s="231">
        <f>SUM(K286:K286)</f>
        <v>50.3</v>
      </c>
    </row>
    <row r="286" spans="2:11" ht="42.75" customHeight="1" x14ac:dyDescent="0.4">
      <c r="B286" s="232" t="str">
        <f>+IF(K286="",CHAR(64),B285)</f>
        <v>C40101820</v>
      </c>
      <c r="C286" s="255" t="s">
        <v>1403</v>
      </c>
      <c r="D286" s="276"/>
      <c r="E286" s="277" t="s">
        <v>1414</v>
      </c>
      <c r="F286" s="278"/>
      <c r="G286" s="279"/>
      <c r="H286" s="279"/>
      <c r="I286" s="279">
        <v>50.3</v>
      </c>
      <c r="J286" s="279"/>
      <c r="K286" s="280">
        <f>I286</f>
        <v>50.3</v>
      </c>
    </row>
    <row r="287" spans="2:11" ht="42.75" customHeight="1" x14ac:dyDescent="0.4">
      <c r="B287" s="228" t="str">
        <f>+PRESUPUESTO!C89</f>
        <v>C40101850</v>
      </c>
      <c r="C287" s="229" t="str">
        <f>+PRESUPUESTO!D89</f>
        <v>Persiana en perfilería de aluminio anodizado negro tipo alumina serie 3839 o similar, dimensiones según detalle especifico</v>
      </c>
      <c r="D287" s="230" t="str">
        <f>+PRESUPUESTO!E89</f>
        <v>M2</v>
      </c>
      <c r="E287" s="628"/>
      <c r="F287" s="629"/>
      <c r="G287" s="629"/>
      <c r="H287" s="629"/>
      <c r="I287" s="629"/>
      <c r="J287" s="630"/>
      <c r="K287" s="231">
        <f>SUM(K288)</f>
        <v>125.64</v>
      </c>
    </row>
    <row r="288" spans="2:11" ht="42.75" customHeight="1" x14ac:dyDescent="0.4">
      <c r="B288" s="232" t="str">
        <f>+IF(K288="",CHAR(64),B287)</f>
        <v>C40101850</v>
      </c>
      <c r="C288" s="255" t="s">
        <v>1403</v>
      </c>
      <c r="D288" s="276"/>
      <c r="E288" s="277" t="s">
        <v>1415</v>
      </c>
      <c r="F288" s="278"/>
      <c r="G288" s="279"/>
      <c r="H288" s="279"/>
      <c r="I288" s="279">
        <v>125.64</v>
      </c>
      <c r="J288" s="279"/>
      <c r="K288" s="280">
        <f>I288</f>
        <v>125.64</v>
      </c>
    </row>
    <row r="289" spans="2:11" ht="42.75" customHeight="1" x14ac:dyDescent="0.4">
      <c r="B289" s="228" t="str">
        <f>+PRESUPUESTO!C90</f>
        <v>C40101860</v>
      </c>
      <c r="C289" s="229" t="str">
        <f>+PRESUPUESTO!D90</f>
        <v>División piso-techo perfilería en aluminio, incluye puerta batiente herrajes piso techo, paneles en vidrio templado 10mmm, dimensiones según detalle especifico</v>
      </c>
      <c r="D289" s="230" t="str">
        <f>+PRESUPUESTO!E90</f>
        <v>M2</v>
      </c>
      <c r="E289" s="628"/>
      <c r="F289" s="629"/>
      <c r="G289" s="629"/>
      <c r="H289" s="629"/>
      <c r="I289" s="629"/>
      <c r="J289" s="630"/>
      <c r="K289" s="231">
        <f>K290</f>
        <v>8.06</v>
      </c>
    </row>
    <row r="290" spans="2:11" ht="42.75" customHeight="1" x14ac:dyDescent="0.4">
      <c r="B290" s="232" t="str">
        <f>+IF(K290="",CHAR(64),B289)</f>
        <v>C40101860</v>
      </c>
      <c r="C290" s="255" t="s">
        <v>1403</v>
      </c>
      <c r="D290" s="276"/>
      <c r="E290" s="277" t="s">
        <v>1416</v>
      </c>
      <c r="F290" s="278"/>
      <c r="G290" s="279"/>
      <c r="H290" s="279"/>
      <c r="I290" s="279">
        <v>8.06</v>
      </c>
      <c r="J290" s="279"/>
      <c r="K290" s="280">
        <f>I290</f>
        <v>8.06</v>
      </c>
    </row>
    <row r="291" spans="2:11" ht="42.75" customHeight="1" x14ac:dyDescent="0.4">
      <c r="B291" s="228" t="str">
        <f>+PRESUPUESTO!C91</f>
        <v>C40101870</v>
      </c>
      <c r="C291" s="229" t="str">
        <f>+PRESUPUESTO!D91</f>
        <v>Puerta Ventana en lamina cold rolled cal 18, E= 4cm, con paneles internos de vidrio laminado 3+3 + pisa vidrio, incluye marco en lamina cal 18, acabado pintura electrostática color negro</v>
      </c>
      <c r="D291" s="230" t="str">
        <f>+PRESUPUESTO!E91</f>
        <v>M2</v>
      </c>
      <c r="E291" s="583"/>
      <c r="F291" s="583"/>
      <c r="G291" s="583"/>
      <c r="H291" s="583"/>
      <c r="I291" s="583"/>
      <c r="J291" s="583"/>
      <c r="K291" s="231">
        <f>K292</f>
        <v>31.33</v>
      </c>
    </row>
    <row r="292" spans="2:11" ht="42.75" customHeight="1" x14ac:dyDescent="0.4">
      <c r="B292" s="232" t="str">
        <f>+IF(K292="",CHAR(64),B291)</f>
        <v>C40101870</v>
      </c>
      <c r="C292" s="255" t="s">
        <v>1403</v>
      </c>
      <c r="D292" s="276"/>
      <c r="E292" s="277" t="s">
        <v>1417</v>
      </c>
      <c r="F292" s="278"/>
      <c r="G292" s="279"/>
      <c r="H292" s="279"/>
      <c r="I292" s="279">
        <v>31.33</v>
      </c>
      <c r="J292" s="279"/>
      <c r="K292" s="280">
        <f>I292</f>
        <v>31.33</v>
      </c>
    </row>
    <row r="293" spans="2:11" ht="42.75" customHeight="1" x14ac:dyDescent="0.4">
      <c r="B293" s="228" t="str">
        <f>+PRESUPUESTO!C92</f>
        <v>C40101880</v>
      </c>
      <c r="C293" s="229" t="str">
        <f>+PRESUPUESTO!D92</f>
        <v>Puerta entamborada en lamina de acero cold rolled cal 18, incluye marco y persiana inferior en lamina cal 18, acabado pintura electrostática color negro, dimensiones según detalle especifico</v>
      </c>
      <c r="D293" s="230" t="str">
        <f>+PRESUPUESTO!E92</f>
        <v>M2</v>
      </c>
      <c r="E293" s="583"/>
      <c r="F293" s="583"/>
      <c r="G293" s="583"/>
      <c r="H293" s="583"/>
      <c r="I293" s="583"/>
      <c r="J293" s="583"/>
      <c r="K293" s="231">
        <f>K294</f>
        <v>106.45</v>
      </c>
    </row>
    <row r="294" spans="2:11" ht="42.75" customHeight="1" x14ac:dyDescent="0.4">
      <c r="B294" s="232" t="str">
        <f>+IF(K294="",CHAR(64),B293)</f>
        <v>C40101880</v>
      </c>
      <c r="C294" s="255" t="s">
        <v>1403</v>
      </c>
      <c r="D294" s="276"/>
      <c r="E294" s="277" t="s">
        <v>1418</v>
      </c>
      <c r="F294" s="278"/>
      <c r="G294" s="279"/>
      <c r="H294" s="279"/>
      <c r="I294" s="279">
        <v>106.45</v>
      </c>
      <c r="J294" s="279"/>
      <c r="K294" s="280">
        <f>I294</f>
        <v>106.45</v>
      </c>
    </row>
    <row r="295" spans="2:11" ht="42.75" customHeight="1" x14ac:dyDescent="0.4">
      <c r="B295" s="228" t="str">
        <f>+PRESUPUESTO!C93</f>
        <v>C40101890</v>
      </c>
      <c r="C295" s="229" t="str">
        <f>+PRESUPUESTO!D93</f>
        <v>Puerta persiana en lamina de acero cold rolled cal 18 E=4cm, Marco en perfiles de acero cal 18, acabado pintura electrostática color negro, dimensiones según detalle especifico</v>
      </c>
      <c r="D295" s="230" t="str">
        <f>+PRESUPUESTO!E93</f>
        <v>M2</v>
      </c>
      <c r="E295" s="583"/>
      <c r="F295" s="583"/>
      <c r="G295" s="583"/>
      <c r="H295" s="583"/>
      <c r="I295" s="583"/>
      <c r="J295" s="583"/>
      <c r="K295" s="231">
        <f>K296</f>
        <v>76.33</v>
      </c>
    </row>
    <row r="296" spans="2:11" ht="42.75" customHeight="1" x14ac:dyDescent="0.4">
      <c r="B296" s="232" t="str">
        <f>+IF(K296="",CHAR(64),B295)</f>
        <v>C40101890</v>
      </c>
      <c r="C296" s="255" t="s">
        <v>1403</v>
      </c>
      <c r="D296" s="276"/>
      <c r="E296" s="277" t="s">
        <v>1419</v>
      </c>
      <c r="F296" s="278"/>
      <c r="G296" s="279"/>
      <c r="H296" s="279"/>
      <c r="I296" s="279">
        <v>76.33</v>
      </c>
      <c r="J296" s="279"/>
      <c r="K296" s="280">
        <f>I296</f>
        <v>76.33</v>
      </c>
    </row>
    <row r="297" spans="2:11" ht="42.75" customHeight="1" x14ac:dyDescent="0.4">
      <c r="B297" s="228" t="str">
        <f>+PRESUPUESTO!C94</f>
        <v>C40101910</v>
      </c>
      <c r="C297" s="229" t="str">
        <f>+PRESUPUESTO!D94</f>
        <v>Puerta en lamina cold rolled cal 18, E= 4cm, con paneles internos de vidrio laminado 3+3 + pisavidrio, incluye marco en lamina cal 18, acabado pintura electrostática color negro</v>
      </c>
      <c r="D297" s="230" t="str">
        <f>+PRESUPUESTO!E94</f>
        <v>M2</v>
      </c>
      <c r="E297" s="583"/>
      <c r="F297" s="583"/>
      <c r="G297" s="583"/>
      <c r="H297" s="583"/>
      <c r="I297" s="583"/>
      <c r="J297" s="583"/>
      <c r="K297" s="231">
        <f>K298</f>
        <v>4.7300000000000004</v>
      </c>
    </row>
    <row r="298" spans="2:11" ht="42.75" customHeight="1" x14ac:dyDescent="0.4">
      <c r="B298" s="232" t="str">
        <f>+IF(K298="",CHAR(64),B297)</f>
        <v>C40101910</v>
      </c>
      <c r="C298" s="255" t="s">
        <v>1403</v>
      </c>
      <c r="D298" s="276"/>
      <c r="E298" s="277" t="s">
        <v>1420</v>
      </c>
      <c r="F298" s="278"/>
      <c r="G298" s="279"/>
      <c r="H298" s="279"/>
      <c r="I298" s="279">
        <v>4.7300000000000004</v>
      </c>
      <c r="J298" s="279"/>
      <c r="K298" s="280">
        <f>I298</f>
        <v>4.7300000000000004</v>
      </c>
    </row>
    <row r="299" spans="2:11" ht="42.75" customHeight="1" x14ac:dyDescent="0.4">
      <c r="B299" s="228" t="str">
        <f>+PRESUPUESTO!C95</f>
        <v>C40101930</v>
      </c>
      <c r="C299" s="229" t="str">
        <f>+PRESUPUESTO!D95</f>
        <v>Pasamanos en perfil tubular de 2"x1" de acero A36 cal 18. acabado pintura epoxipoliamina color negro</v>
      </c>
      <c r="D299" s="230" t="str">
        <f>+PRESUPUESTO!E95</f>
        <v>ML</v>
      </c>
      <c r="E299" s="583"/>
      <c r="F299" s="583"/>
      <c r="G299" s="583"/>
      <c r="H299" s="583"/>
      <c r="I299" s="583"/>
      <c r="J299" s="583"/>
      <c r="K299" s="231">
        <f>K300</f>
        <v>399.37</v>
      </c>
    </row>
    <row r="300" spans="2:11" ht="42.75" customHeight="1" x14ac:dyDescent="0.4">
      <c r="B300" s="232" t="str">
        <f>+IF(K300="",CHAR(64),B299)</f>
        <v>C40101930</v>
      </c>
      <c r="C300" s="255" t="s">
        <v>1403</v>
      </c>
      <c r="D300" s="276"/>
      <c r="E300" s="277" t="s">
        <v>1421</v>
      </c>
      <c r="F300" s="278"/>
      <c r="G300" s="279"/>
      <c r="H300" s="279"/>
      <c r="I300" s="279">
        <v>399.37</v>
      </c>
      <c r="J300" s="279"/>
      <c r="K300" s="280">
        <f>I300</f>
        <v>399.37</v>
      </c>
    </row>
    <row r="301" spans="2:11" ht="42.75" customHeight="1" x14ac:dyDescent="0.4">
      <c r="B301" s="228" t="str">
        <f>+PRESUPUESTO!C96</f>
        <v>C40102060</v>
      </c>
      <c r="C301" s="229" t="str">
        <f>+PRESUPUESTO!D96</f>
        <v>Puerta para cuarto frío entamborada en lamina de acero galvanizado Cal 18 con aislamiento en poliuretano de alta densidad. Con marco y estructura en acero galvanizado.</v>
      </c>
      <c r="D301" s="230" t="str">
        <f>+PRESUPUESTO!E96</f>
        <v>UN</v>
      </c>
      <c r="E301" s="583"/>
      <c r="F301" s="583"/>
      <c r="G301" s="583"/>
      <c r="H301" s="583"/>
      <c r="I301" s="583"/>
      <c r="J301" s="583"/>
      <c r="K301" s="231">
        <f>K302</f>
        <v>2</v>
      </c>
    </row>
    <row r="302" spans="2:11" ht="42.75" customHeight="1" x14ac:dyDescent="0.4">
      <c r="B302" s="232" t="str">
        <f>+IF(K302="",CHAR(64),B301)</f>
        <v>C40102060</v>
      </c>
      <c r="C302" s="255" t="s">
        <v>1403</v>
      </c>
      <c r="D302" s="276"/>
      <c r="E302" s="277" t="s">
        <v>1422</v>
      </c>
      <c r="F302" s="278"/>
      <c r="G302" s="279"/>
      <c r="H302" s="279"/>
      <c r="I302" s="279">
        <v>2</v>
      </c>
      <c r="J302" s="279"/>
      <c r="K302" s="280">
        <f>I302</f>
        <v>2</v>
      </c>
    </row>
    <row r="303" spans="2:11" ht="42.75" customHeight="1" x14ac:dyDescent="0.4">
      <c r="B303" s="228" t="str">
        <f>+PRESUPUESTO!C97</f>
        <v>C40102070</v>
      </c>
      <c r="C303" s="229" t="str">
        <f>+PRESUPUESTO!D97</f>
        <v>Puerta Plegable en 4 Hojas, marco y puerta en perfiles de acero estructural ASTM-A500 grado C, tipo colmena o equivalente, acabado pintura electrostática color negro, dimensiones según detalle especifico</v>
      </c>
      <c r="D303" s="230" t="str">
        <f>+PRESUPUESTO!E97</f>
        <v>UN</v>
      </c>
      <c r="E303" s="583"/>
      <c r="F303" s="583"/>
      <c r="G303" s="583"/>
      <c r="H303" s="583"/>
      <c r="I303" s="583"/>
      <c r="J303" s="583"/>
      <c r="K303" s="231">
        <f>K304</f>
        <v>1</v>
      </c>
    </row>
    <row r="304" spans="2:11" ht="42.75" customHeight="1" x14ac:dyDescent="0.4">
      <c r="B304" s="232" t="str">
        <f>+IF(K304="",CHAR(64),B303)</f>
        <v>C40102070</v>
      </c>
      <c r="C304" s="255" t="s">
        <v>1403</v>
      </c>
      <c r="D304" s="276"/>
      <c r="E304" s="277" t="s">
        <v>1423</v>
      </c>
      <c r="F304" s="278"/>
      <c r="G304" s="279"/>
      <c r="H304" s="279"/>
      <c r="I304" s="279">
        <v>1</v>
      </c>
      <c r="J304" s="279"/>
      <c r="K304" s="280">
        <f>I304</f>
        <v>1</v>
      </c>
    </row>
    <row r="305" spans="2:22" ht="42.75" customHeight="1" x14ac:dyDescent="0.4">
      <c r="B305" s="228" t="str">
        <f>+PRESUPUESTO!C98</f>
        <v>C40102080</v>
      </c>
      <c r="C305" s="229" t="str">
        <f>+PRESUPUESTO!D98</f>
        <v>Puerta corrediza, marco y puerta en perfiles de acero estructural ASTM-A500 grado C, tipo colmena o equivalente, acabado pintura electrostática color negro, dimensiones según detalle especifico</v>
      </c>
      <c r="D305" s="230" t="str">
        <f>+PRESUPUESTO!E98</f>
        <v>UN</v>
      </c>
      <c r="E305" s="583"/>
      <c r="F305" s="583"/>
      <c r="G305" s="583"/>
      <c r="H305" s="583"/>
      <c r="I305" s="583"/>
      <c r="J305" s="583"/>
      <c r="K305" s="231">
        <f>K306</f>
        <v>1</v>
      </c>
    </row>
    <row r="306" spans="2:22" ht="42.75" customHeight="1" x14ac:dyDescent="0.4">
      <c r="B306" s="232" t="str">
        <f>+IF(K306="",CHAR(64),B305)</f>
        <v>C40102080</v>
      </c>
      <c r="C306" s="255" t="s">
        <v>1403</v>
      </c>
      <c r="D306" s="276"/>
      <c r="E306" s="277" t="s">
        <v>1424</v>
      </c>
      <c r="F306" s="278"/>
      <c r="G306" s="279"/>
      <c r="H306" s="279"/>
      <c r="I306" s="279">
        <v>1</v>
      </c>
      <c r="J306" s="279"/>
      <c r="K306" s="280">
        <f>I306</f>
        <v>1</v>
      </c>
    </row>
    <row r="307" spans="2:22" ht="42.75" customHeight="1" x14ac:dyDescent="0.4">
      <c r="B307" s="228" t="str">
        <f>+PRESUPUESTO!C99</f>
        <v>C40102090</v>
      </c>
      <c r="C307" s="229" t="str">
        <f>+PRESUPUESTO!D99</f>
        <v>Puerta Batiente, marco y puerta en perfiles de acero estructural ASTM-A500 grado C, tipo colmena o equivalente, acabado pintura electrostática color negro, dimensiones según detalle especifico</v>
      </c>
      <c r="D307" s="230" t="str">
        <f>+PRESUPUESTO!E99</f>
        <v>UN</v>
      </c>
      <c r="E307" s="583"/>
      <c r="F307" s="583"/>
      <c r="G307" s="583"/>
      <c r="H307" s="583"/>
      <c r="I307" s="583"/>
      <c r="J307" s="583"/>
      <c r="K307" s="231">
        <f>K308</f>
        <v>1</v>
      </c>
    </row>
    <row r="308" spans="2:22" ht="42.75" customHeight="1" x14ac:dyDescent="0.4">
      <c r="B308" s="232" t="str">
        <f>+IF(K308="",CHAR(64),B307)</f>
        <v>C40102090</v>
      </c>
      <c r="C308" s="255" t="s">
        <v>1403</v>
      </c>
      <c r="D308" s="276"/>
      <c r="E308" s="277" t="s">
        <v>1425</v>
      </c>
      <c r="F308" s="278"/>
      <c r="G308" s="279"/>
      <c r="H308" s="279"/>
      <c r="I308" s="279">
        <v>1</v>
      </c>
      <c r="J308" s="279"/>
      <c r="K308" s="280">
        <f>I308</f>
        <v>1</v>
      </c>
    </row>
    <row r="309" spans="2:22" ht="42.75" customHeight="1" x14ac:dyDescent="0.4">
      <c r="B309" s="240" t="str">
        <f>+PRESUPUESTO!C100</f>
        <v>C50</v>
      </c>
      <c r="C309" s="281" t="str">
        <f>+PRESUPUESTO!D100</f>
        <v>PAÑETES Y ENCHAPES</v>
      </c>
      <c r="D309" s="282"/>
      <c r="E309" s="589"/>
      <c r="F309" s="589"/>
      <c r="G309" s="589"/>
      <c r="H309" s="589"/>
      <c r="I309" s="589"/>
      <c r="J309" s="589"/>
      <c r="K309" s="283"/>
    </row>
    <row r="310" spans="2:22" ht="42.75" customHeight="1" x14ac:dyDescent="0.4">
      <c r="B310" s="240" t="str">
        <f>+PRESUPUESTO!C101</f>
        <v>C5020</v>
      </c>
      <c r="C310" s="281" t="str">
        <f>+PRESUPUESTO!D101</f>
        <v>PAÑETE IMPERMEABILIZADO</v>
      </c>
      <c r="D310" s="282"/>
      <c r="E310" s="589"/>
      <c r="F310" s="589"/>
      <c r="G310" s="589"/>
      <c r="H310" s="589"/>
      <c r="I310" s="589"/>
      <c r="J310" s="589"/>
      <c r="K310" s="283"/>
    </row>
    <row r="311" spans="2:22" ht="42.75" customHeight="1" x14ac:dyDescent="0.4">
      <c r="B311" s="228" t="str">
        <f>+PRESUPUESTO!C102</f>
        <v>C501010</v>
      </c>
      <c r="C311" s="229" t="str">
        <f>+PRESUPUESTO!D102</f>
        <v>Pañetes lisos para muros 1:4 e=0.02m incluye su aplicación en filos, carteras y dilataciones</v>
      </c>
      <c r="D311" s="230" t="str">
        <f>+PRESUPUESTO!E102</f>
        <v>M2</v>
      </c>
      <c r="E311" s="284"/>
      <c r="F311" s="285"/>
      <c r="G311" s="285"/>
      <c r="H311" s="285"/>
      <c r="I311" s="285" t="s">
        <v>1426</v>
      </c>
      <c r="J311" s="286"/>
      <c r="K311" s="231">
        <f>K312</f>
        <v>2550.9959999999996</v>
      </c>
      <c r="L311" s="385"/>
    </row>
    <row r="312" spans="2:22" s="83" customFormat="1" ht="42.75" customHeight="1" x14ac:dyDescent="0.4">
      <c r="B312" s="232" t="str">
        <f>+IF(K312="",CHAR(64),B311)</f>
        <v>C501010</v>
      </c>
      <c r="C312" s="255" t="s">
        <v>1403</v>
      </c>
      <c r="D312" s="276"/>
      <c r="E312" s="277" t="s">
        <v>1427</v>
      </c>
      <c r="F312" s="278"/>
      <c r="G312" s="279">
        <v>4251.66</v>
      </c>
      <c r="H312" s="279"/>
      <c r="I312" s="287">
        <v>0.6</v>
      </c>
      <c r="J312" s="279"/>
      <c r="K312" s="280">
        <f>G312*I312</f>
        <v>2550.9959999999996</v>
      </c>
      <c r="L312" s="384"/>
      <c r="M312" s="210"/>
      <c r="N312" s="386"/>
      <c r="O312" s="386"/>
      <c r="P312" s="386"/>
      <c r="Q312" s="386"/>
      <c r="R312" s="386"/>
      <c r="T312" s="386"/>
      <c r="U312" s="386"/>
      <c r="V312" s="386"/>
    </row>
    <row r="313" spans="2:22" s="83" customFormat="1" ht="42.75" customHeight="1" x14ac:dyDescent="0.4">
      <c r="B313" s="228" t="str">
        <f>+PRESUPUESTO!C103</f>
        <v>C502020</v>
      </c>
      <c r="C313" s="229" t="str">
        <f>+PRESUPUESTO!D103</f>
        <v>Pañete liso impermeabilizado 1:4 e=0.02m incluye su aplicación en filos, carteras y dilataciones</v>
      </c>
      <c r="D313" s="230" t="str">
        <f>+PRESUPUESTO!E103</f>
        <v>M2</v>
      </c>
      <c r="E313" s="284"/>
      <c r="F313" s="285"/>
      <c r="G313" s="285"/>
      <c r="H313" s="285"/>
      <c r="I313" s="285" t="s">
        <v>1426</v>
      </c>
      <c r="J313" s="286"/>
      <c r="K313" s="231">
        <f>K314</f>
        <v>1700.664</v>
      </c>
      <c r="L313" s="384"/>
      <c r="N313" s="386"/>
      <c r="O313" s="386"/>
      <c r="P313" s="386"/>
      <c r="Q313" s="386"/>
      <c r="R313" s="386"/>
      <c r="T313" s="386"/>
      <c r="U313" s="386"/>
      <c r="V313" s="386"/>
    </row>
    <row r="314" spans="2:22" s="83" customFormat="1" ht="42.75" customHeight="1" x14ac:dyDescent="0.4">
      <c r="B314" s="232" t="str">
        <f>+IF(K314="",CHAR(64),B313)</f>
        <v>C502020</v>
      </c>
      <c r="C314" s="255" t="s">
        <v>1403</v>
      </c>
      <c r="D314" s="276" t="s">
        <v>1428</v>
      </c>
      <c r="E314" s="277" t="s">
        <v>1429</v>
      </c>
      <c r="F314" s="278"/>
      <c r="G314" s="279">
        <v>4251.66</v>
      </c>
      <c r="H314" s="279"/>
      <c r="I314" s="287">
        <v>0.4</v>
      </c>
      <c r="J314" s="279"/>
      <c r="K314" s="280">
        <f>G314*I314</f>
        <v>1700.664</v>
      </c>
      <c r="L314" s="384"/>
      <c r="N314" s="386"/>
      <c r="O314" s="386"/>
      <c r="P314" s="386"/>
      <c r="Q314" s="386"/>
      <c r="R314" s="386"/>
      <c r="T314" s="386"/>
      <c r="U314" s="386"/>
      <c r="V314" s="386"/>
    </row>
    <row r="315" spans="2:22" ht="42.75" customHeight="1" x14ac:dyDescent="0.4">
      <c r="B315" s="240" t="str">
        <f>+PRESUPUESTO!C104</f>
        <v>C5030</v>
      </c>
      <c r="C315" s="281" t="str">
        <f>+PRESUPUESTO!D104</f>
        <v>ENCHAPE</v>
      </c>
      <c r="D315" s="282"/>
      <c r="E315" s="589"/>
      <c r="F315" s="589"/>
      <c r="G315" s="589"/>
      <c r="H315" s="589"/>
      <c r="I315" s="589"/>
      <c r="J315" s="589"/>
      <c r="K315" s="283"/>
    </row>
    <row r="316" spans="2:22" ht="42.75" customHeight="1" x14ac:dyDescent="0.4">
      <c r="B316" s="228" t="str">
        <f>+PRESUPUESTO!C105</f>
        <v>C5030120</v>
      </c>
      <c r="C316" s="229" t="str">
        <f>+PRESUPUESTO!D105</f>
        <v xml:space="preserve">Enchape de muro en baldosa cerámica de 25 x 35cm color blanco corona o similar. </v>
      </c>
      <c r="D316" s="230" t="str">
        <f>+PRESUPUESTO!E105</f>
        <v>M2</v>
      </c>
      <c r="E316" s="583"/>
      <c r="F316" s="583"/>
      <c r="G316" s="583"/>
      <c r="H316" s="583"/>
      <c r="I316" s="583"/>
      <c r="J316" s="583"/>
      <c r="K316" s="231">
        <f>K317</f>
        <v>1142.1099999999999</v>
      </c>
    </row>
    <row r="317" spans="2:22" ht="42.75" customHeight="1" x14ac:dyDescent="0.4">
      <c r="B317" s="232" t="str">
        <f>+IF(K317="",CHAR(64),B316)</f>
        <v>C5030120</v>
      </c>
      <c r="C317" s="255" t="s">
        <v>1403</v>
      </c>
      <c r="D317" s="276"/>
      <c r="E317" s="277"/>
      <c r="F317" s="278"/>
      <c r="G317" s="279"/>
      <c r="H317" s="279"/>
      <c r="I317" s="279">
        <v>1142.1099999999999</v>
      </c>
      <c r="J317" s="279"/>
      <c r="K317" s="280">
        <f>I317</f>
        <v>1142.1099999999999</v>
      </c>
    </row>
    <row r="318" spans="2:22" ht="42.75" customHeight="1" x14ac:dyDescent="0.4">
      <c r="B318" s="228" t="str">
        <f>+PRESUPUESTO!C106</f>
        <v>C5030130</v>
      </c>
      <c r="C318" s="229" t="str">
        <f>+PRESUPUESTO!D106</f>
        <v>Mesón en concreto con acabado en granito fundido y pulido. Incluye salpicadero 10cm. Ancho mesón 60cm</v>
      </c>
      <c r="D318" s="230" t="str">
        <f>+PRESUPUESTO!E106</f>
        <v>ML</v>
      </c>
      <c r="E318" s="583"/>
      <c r="F318" s="583"/>
      <c r="G318" s="583"/>
      <c r="H318" s="583"/>
      <c r="I318" s="583"/>
      <c r="J318" s="583"/>
      <c r="K318" s="231">
        <f>K319</f>
        <v>10.27</v>
      </c>
    </row>
    <row r="319" spans="2:22" ht="42.75" customHeight="1" x14ac:dyDescent="0.4">
      <c r="B319" s="232" t="str">
        <f>+IF(K319="",CHAR(64),B318)</f>
        <v>C5030130</v>
      </c>
      <c r="C319" s="255" t="s">
        <v>1403</v>
      </c>
      <c r="D319" s="276"/>
      <c r="E319" s="277"/>
      <c r="F319" s="278"/>
      <c r="G319" s="279"/>
      <c r="H319" s="279"/>
      <c r="I319" s="279">
        <v>10.27</v>
      </c>
      <c r="J319" s="279"/>
      <c r="K319" s="280">
        <f>I319</f>
        <v>10.27</v>
      </c>
    </row>
    <row r="320" spans="2:22" ht="42.75" customHeight="1" x14ac:dyDescent="0.4">
      <c r="B320" s="240" t="str">
        <f>+PRESUPUESTO!C107</f>
        <v>C60</v>
      </c>
      <c r="C320" s="281" t="str">
        <f>+PRESUPUESTO!D107</f>
        <v>PINTURA Y ESTUCO</v>
      </c>
      <c r="D320" s="282"/>
      <c r="E320" s="589"/>
      <c r="F320" s="589"/>
      <c r="G320" s="589"/>
      <c r="H320" s="589"/>
      <c r="I320" s="589"/>
      <c r="J320" s="589"/>
      <c r="K320" s="283"/>
    </row>
    <row r="321" spans="2:22" ht="42.75" customHeight="1" x14ac:dyDescent="0.4">
      <c r="B321" s="240" t="str">
        <f>+PRESUPUESTO!C108</f>
        <v>C6020</v>
      </c>
      <c r="C321" s="281" t="str">
        <f>+PRESUPUESTO!D108</f>
        <v>PINTURA</v>
      </c>
      <c r="D321" s="282"/>
      <c r="E321" s="589"/>
      <c r="F321" s="589"/>
      <c r="G321" s="589"/>
      <c r="H321" s="589"/>
      <c r="I321" s="589"/>
      <c r="J321" s="589"/>
      <c r="K321" s="283"/>
    </row>
    <row r="322" spans="2:22" ht="42.75" customHeight="1" x14ac:dyDescent="0.4">
      <c r="B322" s="228" t="str">
        <f>+PRESUPUESTO!C109</f>
        <v>C602010</v>
      </c>
      <c r="C322" s="229" t="str">
        <f>+PRESUPUESTO!D109</f>
        <v>Pintura acrílica superlavable  hidrofugada, tipo koraza o similar, sobre cualquier superficie, tres manos</v>
      </c>
      <c r="D322" s="230" t="str">
        <f>+PRESUPUESTO!E109</f>
        <v>M2</v>
      </c>
      <c r="E322" s="583"/>
      <c r="F322" s="583"/>
      <c r="G322" s="583"/>
      <c r="H322" s="583"/>
      <c r="I322" s="583"/>
      <c r="J322" s="583"/>
      <c r="K322" s="231">
        <f>K323</f>
        <v>3523.77</v>
      </c>
    </row>
    <row r="323" spans="2:22" s="83" customFormat="1" ht="42.75" customHeight="1" x14ac:dyDescent="0.4">
      <c r="B323" s="232" t="str">
        <f>+IF(K323="",CHAR(64),B322)</f>
        <v>C602010</v>
      </c>
      <c r="C323" s="255" t="s">
        <v>1403</v>
      </c>
      <c r="D323" s="276"/>
      <c r="E323" s="277"/>
      <c r="F323" s="278"/>
      <c r="G323" s="279"/>
      <c r="H323" s="279"/>
      <c r="I323" s="279">
        <v>3523.77</v>
      </c>
      <c r="J323" s="279"/>
      <c r="K323" s="280">
        <f>I323</f>
        <v>3523.77</v>
      </c>
      <c r="L323" s="384"/>
      <c r="N323" s="386"/>
      <c r="O323" s="386"/>
      <c r="P323" s="386"/>
      <c r="Q323" s="386"/>
      <c r="R323" s="386"/>
      <c r="T323" s="386"/>
      <c r="U323" s="386"/>
      <c r="V323" s="386"/>
    </row>
    <row r="324" spans="2:22" s="83" customFormat="1" ht="42.75" customHeight="1" x14ac:dyDescent="0.4">
      <c r="B324" s="228" t="str">
        <f>+PRESUPUESTO!C110</f>
        <v>C602020</v>
      </c>
      <c r="C324" s="229" t="str">
        <f>+PRESUPUESTO!D110</f>
        <v>Pintura interior vinilo tipo 1 - 3 manos</v>
      </c>
      <c r="D324" s="230" t="str">
        <f>+PRESUPUESTO!E110</f>
        <v>M2</v>
      </c>
      <c r="E324" s="583"/>
      <c r="F324" s="583"/>
      <c r="G324" s="583"/>
      <c r="H324" s="583"/>
      <c r="I324" s="583"/>
      <c r="J324" s="583"/>
      <c r="K324" s="231">
        <f>K325</f>
        <v>6781.42</v>
      </c>
      <c r="L324" s="384"/>
      <c r="N324" s="386"/>
      <c r="O324" s="386"/>
      <c r="P324" s="386"/>
      <c r="Q324" s="386"/>
      <c r="R324" s="386"/>
      <c r="T324" s="386"/>
      <c r="U324" s="386"/>
      <c r="V324" s="386"/>
    </row>
    <row r="325" spans="2:22" s="83" customFormat="1" ht="42.75" customHeight="1" x14ac:dyDescent="0.4">
      <c r="B325" s="232" t="str">
        <f>+IF(K325="",CHAR(64),B324)</f>
        <v>C602020</v>
      </c>
      <c r="C325" s="255" t="s">
        <v>1403</v>
      </c>
      <c r="D325" s="276"/>
      <c r="E325" s="277"/>
      <c r="F325" s="278"/>
      <c r="G325" s="279"/>
      <c r="H325" s="279"/>
      <c r="I325" s="279">
        <v>6781.42</v>
      </c>
      <c r="J325" s="279"/>
      <c r="K325" s="280">
        <f>I325</f>
        <v>6781.42</v>
      </c>
      <c r="L325" s="384"/>
      <c r="N325" s="386"/>
      <c r="O325" s="386"/>
      <c r="P325" s="386"/>
      <c r="Q325" s="386"/>
      <c r="R325" s="386"/>
      <c r="T325" s="386"/>
      <c r="U325" s="386"/>
      <c r="V325" s="386"/>
    </row>
    <row r="326" spans="2:22" ht="42.75" customHeight="1" x14ac:dyDescent="0.4">
      <c r="B326" s="240" t="str">
        <f>+PRESUPUESTO!C111</f>
        <v>C70</v>
      </c>
      <c r="C326" s="281" t="str">
        <f>+PRESUPUESTO!D111</f>
        <v>PISOS</v>
      </c>
      <c r="D326" s="282"/>
      <c r="E326" s="589"/>
      <c r="F326" s="589"/>
      <c r="G326" s="589"/>
      <c r="H326" s="589"/>
      <c r="I326" s="589"/>
      <c r="J326" s="589"/>
      <c r="K326" s="283"/>
    </row>
    <row r="327" spans="2:22" ht="42.75" customHeight="1" x14ac:dyDescent="0.4">
      <c r="B327" s="240" t="str">
        <f>+PRESUPUESTO!C112</f>
        <v>C7010</v>
      </c>
      <c r="C327" s="281" t="str">
        <f>+PRESUPUESTO!D112</f>
        <v>BASES Y AFINADOS</v>
      </c>
      <c r="D327" s="282"/>
      <c r="E327" s="589"/>
      <c r="F327" s="589"/>
      <c r="G327" s="589"/>
      <c r="H327" s="589"/>
      <c r="I327" s="589"/>
      <c r="J327" s="589"/>
      <c r="K327" s="283"/>
    </row>
    <row r="328" spans="2:22" ht="42.75" customHeight="1" x14ac:dyDescent="0.4">
      <c r="B328" s="228" t="str">
        <f>+PRESUPUESTO!C113</f>
        <v>C701010</v>
      </c>
      <c r="C328" s="229" t="str">
        <f>+PRESUPUESTO!D113</f>
        <v>Alistados de pisos mortero 1:3 e variable hasta 0.05m</v>
      </c>
      <c r="D328" s="230" t="str">
        <f>+PRESUPUESTO!E113</f>
        <v>M2</v>
      </c>
      <c r="E328" s="583"/>
      <c r="F328" s="583"/>
      <c r="G328" s="583"/>
      <c r="H328" s="583"/>
      <c r="I328" s="583"/>
      <c r="J328" s="583"/>
      <c r="K328" s="231">
        <f>K329</f>
        <v>1419.73</v>
      </c>
    </row>
    <row r="329" spans="2:22" ht="42.75" customHeight="1" x14ac:dyDescent="0.4">
      <c r="B329" s="232" t="str">
        <f>+IF(K329="",CHAR(64),B328)</f>
        <v>C701010</v>
      </c>
      <c r="C329" s="255" t="s">
        <v>1403</v>
      </c>
      <c r="D329" s="276"/>
      <c r="E329" s="277"/>
      <c r="F329" s="278"/>
      <c r="G329" s="279"/>
      <c r="H329" s="279"/>
      <c r="I329" s="279">
        <v>1419.73</v>
      </c>
      <c r="J329" s="279"/>
      <c r="K329" s="280">
        <f>I329</f>
        <v>1419.73</v>
      </c>
    </row>
    <row r="330" spans="2:22" ht="42.75" customHeight="1" x14ac:dyDescent="0.4">
      <c r="B330" s="228" t="str">
        <f>+PRESUPUESTO!C114</f>
        <v>C701080</v>
      </c>
      <c r="C330" s="229" t="str">
        <f>+PRESUPUESTO!D114</f>
        <v>Poyo en concreto 14 cm x 8cm</v>
      </c>
      <c r="D330" s="230" t="str">
        <f>+PRESUPUESTO!E114</f>
        <v>ML</v>
      </c>
      <c r="E330" s="583"/>
      <c r="F330" s="583"/>
      <c r="G330" s="583"/>
      <c r="H330" s="583"/>
      <c r="I330" s="583"/>
      <c r="J330" s="583"/>
      <c r="K330" s="231">
        <f>K331</f>
        <v>7.87</v>
      </c>
    </row>
    <row r="331" spans="2:22" ht="42.75" customHeight="1" x14ac:dyDescent="0.4">
      <c r="B331" s="232" t="str">
        <f>+IF(K331="",CHAR(64),B330)</f>
        <v>C701080</v>
      </c>
      <c r="C331" s="255" t="s">
        <v>1403</v>
      </c>
      <c r="D331" s="276"/>
      <c r="E331" s="277" t="s">
        <v>1430</v>
      </c>
      <c r="F331" s="278"/>
      <c r="G331" s="279"/>
      <c r="H331" s="279"/>
      <c r="I331" s="279">
        <v>7.87</v>
      </c>
      <c r="J331" s="279"/>
      <c r="K331" s="280">
        <f>I331</f>
        <v>7.87</v>
      </c>
    </row>
    <row r="332" spans="2:22" ht="42.75" customHeight="1" x14ac:dyDescent="0.4">
      <c r="B332" s="240" t="str">
        <f>+PRESUPUESTO!C115</f>
        <v>C7020</v>
      </c>
      <c r="C332" s="281" t="str">
        <f>+PRESUPUESTO!D115</f>
        <v>ACABADOS PISOS</v>
      </c>
      <c r="D332" s="282">
        <f>+PRESUPUESTO!E115</f>
        <v>0</v>
      </c>
      <c r="E332" s="589"/>
      <c r="F332" s="589"/>
      <c r="G332" s="589"/>
      <c r="H332" s="589"/>
      <c r="I332" s="589"/>
      <c r="J332" s="589"/>
      <c r="K332" s="283"/>
    </row>
    <row r="333" spans="2:22" ht="42.75" customHeight="1" x14ac:dyDescent="0.4">
      <c r="B333" s="228" t="str">
        <f>+PRESUPUESTO!C116</f>
        <v>C7020270</v>
      </c>
      <c r="C333" s="229" t="str">
        <f>+PRESUPUESTO!D116</f>
        <v>PIRLAN Y/O CENEFA EN GRANITO FUNDIDO EN SITIO Ø10 CMS, TONO "ALFA TERRAZO TRADICIONAL DORADAL FONDO GRIS O SIMILAR, CON DILATADORES DE ALUMINIO.</v>
      </c>
      <c r="D333" s="230" t="str">
        <f>+PRESUPUESTO!E116</f>
        <v>ML</v>
      </c>
      <c r="E333" s="242"/>
      <c r="F333" s="243"/>
      <c r="G333" s="243"/>
      <c r="H333" s="244"/>
      <c r="I333" s="253" t="s">
        <v>1431</v>
      </c>
      <c r="J333" s="244"/>
      <c r="K333" s="231">
        <f>K334</f>
        <v>2.21</v>
      </c>
    </row>
    <row r="334" spans="2:22" ht="42.75" customHeight="1" x14ac:dyDescent="0.4">
      <c r="B334" s="232" t="str">
        <f>+IF(K334="",CHAR(64),B333)</f>
        <v>C7020270</v>
      </c>
      <c r="C334" s="255" t="s">
        <v>1403</v>
      </c>
      <c r="D334" s="276"/>
      <c r="E334" s="277" t="s">
        <v>1407</v>
      </c>
      <c r="F334" s="278"/>
      <c r="G334" s="279"/>
      <c r="H334" s="279"/>
      <c r="I334" s="279">
        <v>2.21</v>
      </c>
      <c r="J334" s="279"/>
      <c r="K334" s="280">
        <f>I334</f>
        <v>2.21</v>
      </c>
    </row>
    <row r="335" spans="2:22" ht="42.75" customHeight="1" x14ac:dyDescent="0.4">
      <c r="B335" s="228" t="str">
        <f>+PRESUPUESTO!C117</f>
        <v>C7020680</v>
      </c>
      <c r="C335" s="229" t="str">
        <f>+PRESUPUESTO!D117</f>
        <v>Suministro e instalación de acabado de piso en baldosa Perlato Claro Grano 1</v>
      </c>
      <c r="D335" s="230" t="str">
        <f>+PRESUPUESTO!E117</f>
        <v>M2</v>
      </c>
      <c r="E335" s="583"/>
      <c r="F335" s="583"/>
      <c r="G335" s="583"/>
      <c r="H335" s="583"/>
      <c r="I335" s="583"/>
      <c r="J335" s="583"/>
      <c r="K335" s="231">
        <f>K336</f>
        <v>1419.73</v>
      </c>
    </row>
    <row r="336" spans="2:22" ht="42.75" customHeight="1" x14ac:dyDescent="0.4">
      <c r="B336" s="232" t="str">
        <f>+IF(K336="",CHAR(64),B335)</f>
        <v>C7020680</v>
      </c>
      <c r="C336" s="255" t="s">
        <v>1403</v>
      </c>
      <c r="D336" s="276"/>
      <c r="E336" s="277"/>
      <c r="F336" s="278"/>
      <c r="G336" s="279"/>
      <c r="H336" s="279"/>
      <c r="I336" s="279">
        <v>1419.73</v>
      </c>
      <c r="J336" s="279"/>
      <c r="K336" s="280">
        <f>I336</f>
        <v>1419.73</v>
      </c>
    </row>
    <row r="337" spans="2:11" ht="42.75" customHeight="1" x14ac:dyDescent="0.4">
      <c r="B337" s="228" t="str">
        <f>+PRESUPUESTO!C118</f>
        <v>C7020870</v>
      </c>
      <c r="C337" s="229" t="str">
        <f>+PRESUPUESTO!D118</f>
        <v>Pirlan y/o cenefa en granito fundido en sitio ancho 15 cms, tono " baldosa Perlato Claro Grano 1" de Alfa o similar</v>
      </c>
      <c r="D337" s="230" t="str">
        <f>+PRESUPUESTO!E118</f>
        <v>ML</v>
      </c>
      <c r="E337" s="583"/>
      <c r="F337" s="583"/>
      <c r="G337" s="583"/>
      <c r="H337" s="583"/>
      <c r="I337" s="583"/>
      <c r="J337" s="583"/>
      <c r="K337" s="231">
        <f>K338</f>
        <v>86.98</v>
      </c>
    </row>
    <row r="338" spans="2:11" ht="42.75" customHeight="1" x14ac:dyDescent="0.4">
      <c r="B338" s="232" t="str">
        <f>+IF(K338="",CHAR(64),B337)</f>
        <v>C7020870</v>
      </c>
      <c r="C338" s="255" t="s">
        <v>1403</v>
      </c>
      <c r="D338" s="276"/>
      <c r="E338" s="277" t="s">
        <v>1407</v>
      </c>
      <c r="F338" s="278"/>
      <c r="G338" s="279"/>
      <c r="H338" s="279"/>
      <c r="I338" s="279">
        <v>86.98</v>
      </c>
      <c r="J338" s="279"/>
      <c r="K338" s="280">
        <f>I338</f>
        <v>86.98</v>
      </c>
    </row>
    <row r="339" spans="2:11" ht="42.75" customHeight="1" x14ac:dyDescent="0.4">
      <c r="B339" s="228" t="str">
        <f>+PRESUPUESTO!C119</f>
        <v>C7020860</v>
      </c>
      <c r="C339" s="229" t="str">
        <f>+PRESUPUESTO!D119</f>
        <v>Mediacaña en granito fundido en sitio de 10 cms, tono " baldosa Perlato Claro Grano 1" de Alfa o similar</v>
      </c>
      <c r="D339" s="230" t="str">
        <f>+PRESUPUESTO!E119</f>
        <v>ML</v>
      </c>
      <c r="E339" s="583"/>
      <c r="F339" s="583"/>
      <c r="G339" s="583"/>
      <c r="H339" s="583"/>
      <c r="I339" s="583"/>
      <c r="J339" s="583"/>
      <c r="K339" s="231">
        <f>K340</f>
        <v>470.57</v>
      </c>
    </row>
    <row r="340" spans="2:11" ht="42.75" customHeight="1" x14ac:dyDescent="0.4">
      <c r="B340" s="232" t="str">
        <f>+IF(K340="",CHAR(64),B339)</f>
        <v>C7020860</v>
      </c>
      <c r="C340" s="255" t="s">
        <v>1403</v>
      </c>
      <c r="D340" s="276"/>
      <c r="E340" s="277"/>
      <c r="F340" s="278"/>
      <c r="G340" s="279"/>
      <c r="H340" s="279"/>
      <c r="I340" s="279">
        <v>470.57</v>
      </c>
      <c r="J340" s="279"/>
      <c r="K340" s="280">
        <f>I340</f>
        <v>470.57</v>
      </c>
    </row>
    <row r="341" spans="2:11" ht="42.75" customHeight="1" x14ac:dyDescent="0.4">
      <c r="B341" s="228" t="str">
        <f>+PRESUPUESTO!C120</f>
        <v>C7020880</v>
      </c>
      <c r="C341" s="229" t="str">
        <f>+PRESUPUESTO!D120</f>
        <v>Acabado de piso vaciado en concreto color ocre espesor 5cm endurecido con rocktop</v>
      </c>
      <c r="D341" s="230" t="str">
        <f>+PRESUPUESTO!E120</f>
        <v>M2</v>
      </c>
      <c r="E341" s="583"/>
      <c r="F341" s="583"/>
      <c r="G341" s="583"/>
      <c r="H341" s="583"/>
      <c r="I341" s="583"/>
      <c r="J341" s="583"/>
      <c r="K341" s="231">
        <f>K342</f>
        <v>614.14</v>
      </c>
    </row>
    <row r="342" spans="2:11" ht="42.75" customHeight="1" x14ac:dyDescent="0.4">
      <c r="B342" s="232" t="str">
        <f>+IF(K342="",CHAR(64),B341)</f>
        <v>C7020880</v>
      </c>
      <c r="C342" s="255" t="s">
        <v>1403</v>
      </c>
      <c r="D342" s="276"/>
      <c r="E342" s="277" t="s">
        <v>1432</v>
      </c>
      <c r="F342" s="278"/>
      <c r="G342" s="279"/>
      <c r="H342" s="279"/>
      <c r="I342" s="279">
        <v>614.14</v>
      </c>
      <c r="J342" s="279"/>
      <c r="K342" s="280">
        <f>I342</f>
        <v>614.14</v>
      </c>
    </row>
    <row r="343" spans="2:11" ht="42.75" customHeight="1" x14ac:dyDescent="0.4">
      <c r="B343" s="240" t="str">
        <f>+PRESUPUESTO!C121</f>
        <v>C7040</v>
      </c>
      <c r="C343" s="281" t="str">
        <f>+PRESUPUESTO!D121</f>
        <v>CIELO RASO</v>
      </c>
      <c r="D343" s="282"/>
      <c r="E343" s="589"/>
      <c r="F343" s="589"/>
      <c r="G343" s="589"/>
      <c r="H343" s="589"/>
      <c r="I343" s="589"/>
      <c r="J343" s="589"/>
      <c r="K343" s="283"/>
    </row>
    <row r="344" spans="2:11" ht="42.75" customHeight="1" x14ac:dyDescent="0.4">
      <c r="B344" s="228" t="str">
        <f>+PRESUPUESTO!C122</f>
        <v>C7040130</v>
      </c>
      <c r="C344" s="229" t="str">
        <f>+PRESUPUESTO!D122</f>
        <v>Suministro e instalación de mediacaña de 10cm en material PVC para cieloraso.</v>
      </c>
      <c r="D344" s="230" t="str">
        <f>+PRESUPUESTO!E122</f>
        <v>ML</v>
      </c>
      <c r="E344" s="583"/>
      <c r="F344" s="583"/>
      <c r="G344" s="583"/>
      <c r="H344" s="583"/>
      <c r="I344" s="583"/>
      <c r="J344" s="583"/>
      <c r="K344" s="231">
        <f>K345</f>
        <v>426.18</v>
      </c>
    </row>
    <row r="345" spans="2:11" ht="42.75" customHeight="1" x14ac:dyDescent="0.4">
      <c r="B345" s="232" t="str">
        <f>+IF(K345="",CHAR(64),B344)</f>
        <v>C7040130</v>
      </c>
      <c r="C345" s="255" t="s">
        <v>1403</v>
      </c>
      <c r="D345" s="276"/>
      <c r="E345" s="277"/>
      <c r="F345" s="278"/>
      <c r="G345" s="279"/>
      <c r="H345" s="279"/>
      <c r="I345" s="279">
        <v>426.18</v>
      </c>
      <c r="J345" s="279"/>
      <c r="K345" s="280">
        <f>I345</f>
        <v>426.18</v>
      </c>
    </row>
    <row r="346" spans="2:11" ht="42.75" customHeight="1" x14ac:dyDescent="0.4">
      <c r="B346" s="228" t="str">
        <f>+PRESUPUESTO!C123</f>
        <v>C7040120</v>
      </c>
      <c r="C346" s="229" t="str">
        <f>+PRESUPUESTO!D123</f>
        <v xml:space="preserve">Cielo raso descolgado en lamina drywall 1/2" rh </v>
      </c>
      <c r="D346" s="230" t="str">
        <f>+PRESUPUESTO!E123</f>
        <v>M2</v>
      </c>
      <c r="E346" s="583"/>
      <c r="F346" s="583"/>
      <c r="G346" s="583"/>
      <c r="H346" s="583"/>
      <c r="I346" s="583"/>
      <c r="J346" s="583"/>
      <c r="K346" s="231">
        <f>K347</f>
        <v>463.12</v>
      </c>
    </row>
    <row r="347" spans="2:11" ht="42.75" customHeight="1" x14ac:dyDescent="0.4">
      <c r="B347" s="288" t="str">
        <f>+IF(K347="",CHAR(64),B346)</f>
        <v>C7040120</v>
      </c>
      <c r="C347" s="255" t="s">
        <v>1403</v>
      </c>
      <c r="D347" s="276"/>
      <c r="E347" s="277"/>
      <c r="F347" s="278"/>
      <c r="G347" s="279"/>
      <c r="H347" s="279"/>
      <c r="I347" s="279">
        <v>463.12</v>
      </c>
      <c r="J347" s="279"/>
      <c r="K347" s="280">
        <f>I347</f>
        <v>463.12</v>
      </c>
    </row>
    <row r="348" spans="2:11" ht="42.75" customHeight="1" x14ac:dyDescent="0.4">
      <c r="B348" s="228" t="str">
        <f>+PRESUPUESTO!C124</f>
        <v>C7040190</v>
      </c>
      <c r="C348" s="229" t="str">
        <f>+PRESUPUESTO!D124</f>
        <v xml:space="preserve">Cieloraso descolgado en lamina drywall 1/2" con dilatación lateral de 1 cm. </v>
      </c>
      <c r="D348" s="230" t="str">
        <f>+PRESUPUESTO!E124</f>
        <v>M2</v>
      </c>
      <c r="E348" s="583"/>
      <c r="F348" s="583"/>
      <c r="G348" s="583"/>
      <c r="H348" s="583"/>
      <c r="I348" s="583"/>
      <c r="J348" s="583"/>
      <c r="K348" s="231">
        <f>SUM(K349:K350)</f>
        <v>673.06</v>
      </c>
    </row>
    <row r="349" spans="2:11" ht="42.75" customHeight="1" x14ac:dyDescent="0.4">
      <c r="B349" s="288" t="str">
        <f>+IF(K349="",CHAR(64),B348)</f>
        <v>C7040190</v>
      </c>
      <c r="C349" s="255" t="s">
        <v>1403</v>
      </c>
      <c r="D349" s="276"/>
      <c r="E349" s="277" t="s">
        <v>1433</v>
      </c>
      <c r="F349" s="278"/>
      <c r="G349" s="279"/>
      <c r="H349" s="279"/>
      <c r="I349" s="279">
        <v>528.52</v>
      </c>
      <c r="J349" s="279"/>
      <c r="K349" s="280">
        <f>I349</f>
        <v>528.52</v>
      </c>
    </row>
    <row r="350" spans="2:11" ht="42.75" customHeight="1" x14ac:dyDescent="0.4">
      <c r="B350" s="288" t="str">
        <f>+IF(K350="",CHAR(64),B349)</f>
        <v>C7040190</v>
      </c>
      <c r="C350" s="255" t="s">
        <v>1403</v>
      </c>
      <c r="D350" s="276"/>
      <c r="E350" s="277" t="s">
        <v>1434</v>
      </c>
      <c r="F350" s="278"/>
      <c r="G350" s="279"/>
      <c r="H350" s="279"/>
      <c r="I350" s="279">
        <v>144.54</v>
      </c>
      <c r="J350" s="279"/>
      <c r="K350" s="280">
        <f>I350</f>
        <v>144.54</v>
      </c>
    </row>
    <row r="351" spans="2:11" ht="42.75" customHeight="1" x14ac:dyDescent="0.4">
      <c r="B351" s="289" t="str">
        <f>+PRESUPUESTO!C125</f>
        <v>D</v>
      </c>
      <c r="C351" s="290" t="str">
        <f>+PRESUPUESTO!D125</f>
        <v>INSTALACIONES INTERIORES</v>
      </c>
      <c r="D351" s="291"/>
      <c r="E351" s="588"/>
      <c r="F351" s="588"/>
      <c r="G351" s="588"/>
      <c r="H351" s="588"/>
      <c r="I351" s="588"/>
      <c r="J351" s="588"/>
      <c r="K351" s="292"/>
    </row>
    <row r="352" spans="2:11" ht="42.75" customHeight="1" x14ac:dyDescent="0.4">
      <c r="B352" s="289" t="str">
        <f>+PRESUPUESTO!C126</f>
        <v>D10</v>
      </c>
      <c r="C352" s="290" t="str">
        <f>+PRESUPUESTO!D126</f>
        <v>APARATOS SANITARIOS Y ACCESORIOS</v>
      </c>
      <c r="D352" s="291"/>
      <c r="E352" s="588"/>
      <c r="F352" s="588"/>
      <c r="G352" s="588"/>
      <c r="H352" s="588"/>
      <c r="I352" s="588"/>
      <c r="J352" s="588"/>
      <c r="K352" s="292"/>
    </row>
    <row r="353" spans="2:11" ht="42.75" customHeight="1" x14ac:dyDescent="0.4">
      <c r="B353" s="289" t="str">
        <f>+PRESUPUESTO!C127</f>
        <v>D1010</v>
      </c>
      <c r="C353" s="290" t="str">
        <f>+PRESUPUESTO!D127</f>
        <v>APARATOS SANITARIOS Y DE COCINA</v>
      </c>
      <c r="D353" s="291"/>
      <c r="E353" s="588"/>
      <c r="F353" s="588"/>
      <c r="G353" s="588"/>
      <c r="H353" s="588"/>
      <c r="I353" s="588"/>
      <c r="J353" s="588"/>
      <c r="K353" s="292"/>
    </row>
    <row r="354" spans="2:11" ht="42.75" customHeight="1" x14ac:dyDescent="0.4">
      <c r="B354" s="293" t="str">
        <f>+PRESUPUESTO!C128</f>
        <v>D101020</v>
      </c>
      <c r="C354" s="294" t="str">
        <f>+PRESUPUESTO!D128</f>
        <v>Suministro E Instalación Orinal De Colgar, Incluye Grifería Tipo Valvula Entrada Posterior</v>
      </c>
      <c r="D354" s="295" t="str">
        <f>+PRESUPUESTO!E128</f>
        <v>UN</v>
      </c>
      <c r="E354" s="587"/>
      <c r="F354" s="587"/>
      <c r="G354" s="587"/>
      <c r="H354" s="587"/>
      <c r="I354" s="587"/>
      <c r="J354" s="587"/>
      <c r="K354" s="296">
        <f>K355</f>
        <v>4</v>
      </c>
    </row>
    <row r="355" spans="2:11" ht="42.75" customHeight="1" x14ac:dyDescent="0.4">
      <c r="B355" s="297" t="str">
        <f>+IF(K355="",CHAR(64),B354)</f>
        <v>D101020</v>
      </c>
      <c r="C355" s="269" t="s">
        <v>1403</v>
      </c>
      <c r="D355" s="298"/>
      <c r="E355" s="299"/>
      <c r="F355" s="300"/>
      <c r="G355" s="301"/>
      <c r="H355" s="301"/>
      <c r="I355" s="301">
        <v>4</v>
      </c>
      <c r="J355" s="301"/>
      <c r="K355" s="302">
        <f>I355</f>
        <v>4</v>
      </c>
    </row>
    <row r="356" spans="2:11" ht="42.75" customHeight="1" x14ac:dyDescent="0.4">
      <c r="B356" s="293" t="str">
        <f>+PRESUPUESTO!C129</f>
        <v>D102020</v>
      </c>
      <c r="C356" s="294" t="str">
        <f>+PRESUPUESTO!D129</f>
        <v>Dispensador De Papel Higiénico En Acero Inoxidable</v>
      </c>
      <c r="D356" s="295" t="str">
        <f>+PRESUPUESTO!E129</f>
        <v>UN</v>
      </c>
      <c r="E356" s="587"/>
      <c r="F356" s="587"/>
      <c r="G356" s="587"/>
      <c r="H356" s="587"/>
      <c r="I356" s="587"/>
      <c r="J356" s="587"/>
      <c r="K356" s="296">
        <f>K357</f>
        <v>10</v>
      </c>
    </row>
    <row r="357" spans="2:11" ht="42.75" customHeight="1" x14ac:dyDescent="0.4">
      <c r="B357" s="297" t="str">
        <f>+IF(K357="",CHAR(64),B356)</f>
        <v>D102020</v>
      </c>
      <c r="C357" s="269" t="s">
        <v>1403</v>
      </c>
      <c r="D357" s="298"/>
      <c r="E357" s="299"/>
      <c r="F357" s="300"/>
      <c r="G357" s="301"/>
      <c r="H357" s="301"/>
      <c r="I357" s="301">
        <v>10</v>
      </c>
      <c r="J357" s="301"/>
      <c r="K357" s="302">
        <f>I357</f>
        <v>10</v>
      </c>
    </row>
    <row r="358" spans="2:11" ht="42.75" customHeight="1" x14ac:dyDescent="0.4">
      <c r="B358" s="293" t="str">
        <f>+PRESUPUESTO!C130</f>
        <v>D1010100</v>
      </c>
      <c r="C358" s="294" t="str">
        <f>+PRESUPUESTO!D130</f>
        <v>Sanitario institucional fluxometro ref. baltico ep de corona o equivalente color blanco. incluye griferia antivandalica de push y asiento institucional</v>
      </c>
      <c r="D358" s="295" t="str">
        <f>+PRESUPUESTO!E130</f>
        <v>UN</v>
      </c>
      <c r="E358" s="587"/>
      <c r="F358" s="587"/>
      <c r="G358" s="587"/>
      <c r="H358" s="587"/>
      <c r="I358" s="587"/>
      <c r="J358" s="587"/>
      <c r="K358" s="296">
        <f>K359</f>
        <v>11</v>
      </c>
    </row>
    <row r="359" spans="2:11" ht="42.75" customHeight="1" x14ac:dyDescent="0.4">
      <c r="B359" s="297" t="str">
        <f>+IF(K359="",CHAR(64),B358)</f>
        <v>D1010100</v>
      </c>
      <c r="C359" s="269" t="s">
        <v>1403</v>
      </c>
      <c r="D359" s="298"/>
      <c r="E359" s="299"/>
      <c r="F359" s="300"/>
      <c r="G359" s="301"/>
      <c r="H359" s="301"/>
      <c r="I359" s="301">
        <v>11</v>
      </c>
      <c r="J359" s="301"/>
      <c r="K359" s="302">
        <f>I359</f>
        <v>11</v>
      </c>
    </row>
    <row r="360" spans="2:11" ht="42.75" customHeight="1" x14ac:dyDescent="0.4">
      <c r="B360" s="293" t="str">
        <f>+PRESUPUESTO!C131</f>
        <v>D1010240</v>
      </c>
      <c r="C360" s="294" t="str">
        <f>+PRESUPUESTO!D131</f>
        <v>Suministro e instalación de sanitario alongado con boton tipo push, color blanco  Ref. sanitario-smart-alongado Corona  o equivalente.</v>
      </c>
      <c r="D360" s="295" t="str">
        <f>+PRESUPUESTO!E131</f>
        <v>UN</v>
      </c>
      <c r="E360" s="587"/>
      <c r="F360" s="587"/>
      <c r="G360" s="587"/>
      <c r="H360" s="587"/>
      <c r="I360" s="587"/>
      <c r="J360" s="587"/>
      <c r="K360" s="296">
        <f>K361</f>
        <v>5</v>
      </c>
    </row>
    <row r="361" spans="2:11" ht="42.75" customHeight="1" x14ac:dyDescent="0.4">
      <c r="B361" s="297" t="str">
        <f>+IF(K361="",CHAR(64),B360)</f>
        <v>D1010240</v>
      </c>
      <c r="C361" s="269" t="s">
        <v>1403</v>
      </c>
      <c r="D361" s="298"/>
      <c r="E361" s="299"/>
      <c r="F361" s="300"/>
      <c r="G361" s="301"/>
      <c r="H361" s="301"/>
      <c r="I361" s="301">
        <v>5</v>
      </c>
      <c r="J361" s="301"/>
      <c r="K361" s="302">
        <f>I361</f>
        <v>5</v>
      </c>
    </row>
    <row r="362" spans="2:11" ht="42.75" customHeight="1" x14ac:dyDescent="0.4">
      <c r="B362" s="293" t="str">
        <f>+PRESUPUESTO!C132</f>
        <v>D1010250</v>
      </c>
      <c r="C362" s="294" t="str">
        <f>+PRESUPUESTO!D132</f>
        <v>Lavamanos de colgar blanco acuacer ref. O73391001 corona o equivalente</v>
      </c>
      <c r="D362" s="295" t="str">
        <f>+PRESUPUESTO!E132</f>
        <v>UN</v>
      </c>
      <c r="E362" s="587"/>
      <c r="F362" s="587"/>
      <c r="G362" s="587"/>
      <c r="H362" s="587"/>
      <c r="I362" s="587"/>
      <c r="J362" s="587"/>
      <c r="K362" s="296">
        <f>K363</f>
        <v>5</v>
      </c>
    </row>
    <row r="363" spans="2:11" ht="42.75" customHeight="1" x14ac:dyDescent="0.4">
      <c r="B363" s="297" t="str">
        <f>+IF(K363="",CHAR(64),B362)</f>
        <v>D1010250</v>
      </c>
      <c r="C363" s="269" t="s">
        <v>1403</v>
      </c>
      <c r="D363" s="298"/>
      <c r="E363" s="299"/>
      <c r="F363" s="300"/>
      <c r="G363" s="301"/>
      <c r="H363" s="301"/>
      <c r="I363" s="301">
        <v>5</v>
      </c>
      <c r="J363" s="301"/>
      <c r="K363" s="302">
        <f>I363</f>
        <v>5</v>
      </c>
    </row>
    <row r="364" spans="2:11" ht="42.75" customHeight="1" x14ac:dyDescent="0.4">
      <c r="B364" s="293" t="str">
        <f>+PRESUPUESTO!C133</f>
        <v>D1010260</v>
      </c>
      <c r="C364" s="294" t="str">
        <f>+PRESUPUESTO!D133</f>
        <v>Lavamanos de colgar aquajet para movilidad reducida. Ref. O12911001 corona o equivalente</v>
      </c>
      <c r="D364" s="295" t="str">
        <f>+PRESUPUESTO!E133</f>
        <v>UN</v>
      </c>
      <c r="E364" s="587"/>
      <c r="F364" s="587"/>
      <c r="G364" s="587"/>
      <c r="H364" s="587"/>
      <c r="I364" s="587"/>
      <c r="J364" s="587"/>
      <c r="K364" s="296">
        <f>K365</f>
        <v>2</v>
      </c>
    </row>
    <row r="365" spans="2:11" ht="42.75" customHeight="1" x14ac:dyDescent="0.4">
      <c r="B365" s="297" t="str">
        <f>+IF(K365="",CHAR(64),B364)</f>
        <v>D1010260</v>
      </c>
      <c r="C365" s="269" t="s">
        <v>1403</v>
      </c>
      <c r="D365" s="298"/>
      <c r="E365" s="299"/>
      <c r="F365" s="300"/>
      <c r="G365" s="301"/>
      <c r="H365" s="301"/>
      <c r="I365" s="301">
        <v>2</v>
      </c>
      <c r="J365" s="301"/>
      <c r="K365" s="302">
        <f>I365</f>
        <v>2</v>
      </c>
    </row>
    <row r="366" spans="2:11" ht="42.75" customHeight="1" x14ac:dyDescent="0.4">
      <c r="B366" s="293" t="str">
        <f>+PRESUPUESTO!C134</f>
        <v>D1010270</v>
      </c>
      <c r="C366" s="294" t="str">
        <f>+PRESUPUESTO!D134</f>
        <v>Lavamanos de sobreponer marsella color blanco agujero central para grifería sencilla de 35mm. Ref. 013011001 corona o similar</v>
      </c>
      <c r="D366" s="295" t="str">
        <f>+PRESUPUESTO!E134</f>
        <v>UN</v>
      </c>
      <c r="E366" s="587"/>
      <c r="F366" s="587"/>
      <c r="G366" s="587"/>
      <c r="H366" s="587"/>
      <c r="I366" s="587"/>
      <c r="J366" s="587"/>
      <c r="K366" s="296">
        <f>K367</f>
        <v>12</v>
      </c>
    </row>
    <row r="367" spans="2:11" ht="42.75" customHeight="1" x14ac:dyDescent="0.4">
      <c r="B367" s="297" t="str">
        <f>+IF(K367="",CHAR(64),B366)</f>
        <v>D1010270</v>
      </c>
      <c r="C367" s="269" t="s">
        <v>1403</v>
      </c>
      <c r="D367" s="298"/>
      <c r="E367" s="299"/>
      <c r="F367" s="300"/>
      <c r="G367" s="301"/>
      <c r="H367" s="301"/>
      <c r="I367" s="301">
        <v>12</v>
      </c>
      <c r="J367" s="301"/>
      <c r="K367" s="302">
        <f>I367</f>
        <v>12</v>
      </c>
    </row>
    <row r="368" spans="2:11" ht="42.75" customHeight="1" x14ac:dyDescent="0.4">
      <c r="B368" s="293" t="str">
        <f>+PRESUPUESTO!C135</f>
        <v>D1010320</v>
      </c>
      <c r="C368" s="294" t="str">
        <f>+PRESUPUESTO!D135</f>
        <v>Secador de manos con coraza exterior en acero inox. Tipo turbo con sistema sensor para manos libres ref: sku 210806 socoda o equivalente</v>
      </c>
      <c r="D368" s="295" t="str">
        <f>+PRESUPUESTO!E135</f>
        <v>UN</v>
      </c>
      <c r="E368" s="587"/>
      <c r="F368" s="587"/>
      <c r="G368" s="587"/>
      <c r="H368" s="587"/>
      <c r="I368" s="587"/>
      <c r="J368" s="587"/>
      <c r="K368" s="296">
        <f>K369</f>
        <v>4</v>
      </c>
    </row>
    <row r="369" spans="2:11" ht="42.75" customHeight="1" x14ac:dyDescent="0.4">
      <c r="B369" s="297" t="str">
        <f>+IF(K369="",CHAR(64),B368)</f>
        <v>D1010320</v>
      </c>
      <c r="C369" s="269" t="s">
        <v>1403</v>
      </c>
      <c r="D369" s="298"/>
      <c r="E369" s="299"/>
      <c r="F369" s="300"/>
      <c r="G369" s="301"/>
      <c r="H369" s="301"/>
      <c r="I369" s="301">
        <v>4</v>
      </c>
      <c r="J369" s="301"/>
      <c r="K369" s="302">
        <f>I369</f>
        <v>4</v>
      </c>
    </row>
    <row r="370" spans="2:11" ht="42.75" customHeight="1" x14ac:dyDescent="0.4">
      <c r="B370" s="293" t="str">
        <f>+PRESUPUESTO!C136</f>
        <v>D1010340</v>
      </c>
      <c r="C370" s="294" t="str">
        <f>+PRESUPUESTO!D136</f>
        <v>Suministro e instalación de ducha  de 8" de cuerpo metálico con regadera y manija tipo palanca plastica cromada</v>
      </c>
      <c r="D370" s="295" t="str">
        <f>+PRESUPUESTO!E136</f>
        <v>UN</v>
      </c>
      <c r="E370" s="587"/>
      <c r="F370" s="587"/>
      <c r="G370" s="587"/>
      <c r="H370" s="587"/>
      <c r="I370" s="587"/>
      <c r="J370" s="587"/>
      <c r="K370" s="296">
        <f>K371</f>
        <v>1</v>
      </c>
    </row>
    <row r="371" spans="2:11" ht="42.75" customHeight="1" x14ac:dyDescent="0.4">
      <c r="B371" s="297" t="str">
        <f>+IF(K371="",CHAR(64),B370)</f>
        <v>D1010340</v>
      </c>
      <c r="C371" s="269" t="s">
        <v>1403</v>
      </c>
      <c r="D371" s="298"/>
      <c r="E371" s="299"/>
      <c r="F371" s="300"/>
      <c r="G371" s="301"/>
      <c r="H371" s="301"/>
      <c r="I371" s="301">
        <v>1</v>
      </c>
      <c r="J371" s="301"/>
      <c r="K371" s="302">
        <f>I371</f>
        <v>1</v>
      </c>
    </row>
    <row r="372" spans="2:11" ht="42.75" customHeight="1" x14ac:dyDescent="0.4">
      <c r="B372" s="293" t="str">
        <f>+PRESUPUESTO!C137</f>
        <v>D1010630</v>
      </c>
      <c r="C372" s="294" t="str">
        <f>+PRESUPUESTO!D137</f>
        <v>Suministro e instalación de rejilla de red para gas</v>
      </c>
      <c r="D372" s="295" t="str">
        <f>+PRESUPUESTO!E137</f>
        <v>UN</v>
      </c>
      <c r="E372" s="587"/>
      <c r="F372" s="587"/>
      <c r="G372" s="587"/>
      <c r="H372" s="587"/>
      <c r="I372" s="587"/>
      <c r="J372" s="587"/>
      <c r="K372" s="296">
        <f>+K373</f>
        <v>10</v>
      </c>
    </row>
    <row r="373" spans="2:11" ht="42.75" customHeight="1" x14ac:dyDescent="0.4">
      <c r="B373" s="297" t="str">
        <f>+IF(K373="",CHAR(64),B372)</f>
        <v>D1010630</v>
      </c>
      <c r="C373" s="269" t="s">
        <v>1435</v>
      </c>
      <c r="D373" s="298"/>
      <c r="E373" s="299"/>
      <c r="F373" s="300"/>
      <c r="G373" s="301"/>
      <c r="H373" s="301"/>
      <c r="I373" s="301">
        <v>10</v>
      </c>
      <c r="J373" s="272"/>
      <c r="K373" s="302">
        <f>+I373</f>
        <v>10</v>
      </c>
    </row>
    <row r="374" spans="2:11" ht="42.75" customHeight="1" x14ac:dyDescent="0.4">
      <c r="B374" s="289" t="str">
        <f>+PRESUPUESTO!C138</f>
        <v>D1020</v>
      </c>
      <c r="C374" s="290" t="str">
        <f>+PRESUPUESTO!D138</f>
        <v>ACCESORIOS</v>
      </c>
      <c r="D374" s="291"/>
      <c r="E374" s="588"/>
      <c r="F374" s="588"/>
      <c r="G374" s="588"/>
      <c r="H374" s="588"/>
      <c r="I374" s="588"/>
      <c r="J374" s="588"/>
      <c r="K374" s="292"/>
    </row>
    <row r="375" spans="2:11" ht="42.75" customHeight="1" x14ac:dyDescent="0.4">
      <c r="B375" s="293" t="str">
        <f>+PRESUPUESTO!C139</f>
        <v>D102050</v>
      </c>
      <c r="C375" s="294" t="str">
        <f>+PRESUPUESTO!D139</f>
        <v>Barra Recta Para Discapacitados En Acero Inoxidable</v>
      </c>
      <c r="D375" s="295" t="str">
        <f>+PRESUPUESTO!E139</f>
        <v>UN</v>
      </c>
      <c r="E375" s="587"/>
      <c r="F375" s="587"/>
      <c r="G375" s="587"/>
      <c r="H375" s="587"/>
      <c r="I375" s="587"/>
      <c r="J375" s="587"/>
      <c r="K375" s="296">
        <f>K376</f>
        <v>3</v>
      </c>
    </row>
    <row r="376" spans="2:11" ht="42.75" customHeight="1" x14ac:dyDescent="0.4">
      <c r="B376" s="297" t="str">
        <f>+IF(K376="",CHAR(64),B375)</f>
        <v>D102050</v>
      </c>
      <c r="C376" s="269" t="s">
        <v>1403</v>
      </c>
      <c r="D376" s="298"/>
      <c r="E376" s="299"/>
      <c r="F376" s="300"/>
      <c r="G376" s="301"/>
      <c r="H376" s="301"/>
      <c r="I376" s="301">
        <v>3</v>
      </c>
      <c r="J376" s="301"/>
      <c r="K376" s="302">
        <f>I376</f>
        <v>3</v>
      </c>
    </row>
    <row r="377" spans="2:11" ht="42.75" customHeight="1" x14ac:dyDescent="0.4">
      <c r="B377" s="293" t="str">
        <f>+PRESUPUESTO!C140</f>
        <v>D102080</v>
      </c>
      <c r="C377" s="294" t="str">
        <f>+PRESUPUESTO!D140</f>
        <v>Espejo En Cristal Dilatado Sin Marco, Espesor 4mm</v>
      </c>
      <c r="D377" s="295" t="str">
        <f>+PRESUPUESTO!E140</f>
        <v>UN</v>
      </c>
      <c r="E377" s="587"/>
      <c r="F377" s="587"/>
      <c r="G377" s="587"/>
      <c r="H377" s="587"/>
      <c r="I377" s="587"/>
      <c r="J377" s="587"/>
      <c r="K377" s="296">
        <f>K378</f>
        <v>9</v>
      </c>
    </row>
    <row r="378" spans="2:11" ht="42.75" customHeight="1" x14ac:dyDescent="0.4">
      <c r="B378" s="303" t="str">
        <f>+IF(K378="",CHAR(64),B377)</f>
        <v>D102080</v>
      </c>
      <c r="C378" s="269" t="s">
        <v>1403</v>
      </c>
      <c r="D378" s="298"/>
      <c r="E378" s="299"/>
      <c r="F378" s="300"/>
      <c r="G378" s="301"/>
      <c r="H378" s="301"/>
      <c r="I378" s="301">
        <v>9</v>
      </c>
      <c r="J378" s="301"/>
      <c r="K378" s="302">
        <f>I378</f>
        <v>9</v>
      </c>
    </row>
    <row r="379" spans="2:11" ht="42.75" customHeight="1" x14ac:dyDescent="0.4">
      <c r="B379" s="293" t="str">
        <f>+PRESUPUESTO!C141</f>
        <v>D102090</v>
      </c>
      <c r="C379" s="294" t="str">
        <f>+PRESUPUESTO!D141</f>
        <v>Espejo En Cristal Dilatado Sin Marco, Espesor 4mm, Instalado Con Ángulo De Inclinación De 10 Grados, Ubicado En Baños Para Discapacitados. Dimensiones 1.0x0,55m</v>
      </c>
      <c r="D379" s="295" t="str">
        <f>+PRESUPUESTO!E141</f>
        <v>UN</v>
      </c>
      <c r="E379" s="587"/>
      <c r="F379" s="587"/>
      <c r="G379" s="587"/>
      <c r="H379" s="587"/>
      <c r="I379" s="587"/>
      <c r="J379" s="587"/>
      <c r="K379" s="296">
        <f>K380</f>
        <v>2</v>
      </c>
    </row>
    <row r="380" spans="2:11" ht="42.75" customHeight="1" x14ac:dyDescent="0.4">
      <c r="B380" s="303" t="str">
        <f>+IF(K380="",CHAR(64),B379)</f>
        <v>D102090</v>
      </c>
      <c r="C380" s="269" t="s">
        <v>1403</v>
      </c>
      <c r="D380" s="298"/>
      <c r="E380" s="299"/>
      <c r="F380" s="300"/>
      <c r="G380" s="301"/>
      <c r="H380" s="301"/>
      <c r="I380" s="301">
        <v>2</v>
      </c>
      <c r="J380" s="301"/>
      <c r="K380" s="302">
        <f>I380</f>
        <v>2</v>
      </c>
    </row>
    <row r="381" spans="2:11" ht="42.75" customHeight="1" x14ac:dyDescent="0.4">
      <c r="B381" s="293" t="str">
        <f>+PRESUPUESTO!C142</f>
        <v>D1020220</v>
      </c>
      <c r="C381" s="294" t="str">
        <f>+PRESUPUESTO!D142</f>
        <v>Suministro e instalación portarrollo cromado Ref.YW028 Boccherini o similar</v>
      </c>
      <c r="D381" s="295" t="str">
        <f>+PRESUPUESTO!E142</f>
        <v>UN</v>
      </c>
      <c r="E381" s="587"/>
      <c r="F381" s="587"/>
      <c r="G381" s="587"/>
      <c r="H381" s="587"/>
      <c r="I381" s="587"/>
      <c r="J381" s="587"/>
      <c r="K381" s="296">
        <f>K382</f>
        <v>4</v>
      </c>
    </row>
    <row r="382" spans="2:11" ht="42.75" customHeight="1" x14ac:dyDescent="0.4">
      <c r="B382" s="303" t="str">
        <f>+IF(K382="",CHAR(64),B381)</f>
        <v>D1020220</v>
      </c>
      <c r="C382" s="269" t="s">
        <v>1403</v>
      </c>
      <c r="D382" s="298"/>
      <c r="E382" s="299"/>
      <c r="F382" s="300"/>
      <c r="G382" s="301"/>
      <c r="H382" s="301"/>
      <c r="I382" s="301">
        <v>4</v>
      </c>
      <c r="J382" s="301"/>
      <c r="K382" s="302">
        <f>I382</f>
        <v>4</v>
      </c>
    </row>
    <row r="383" spans="2:11" ht="42.75" customHeight="1" x14ac:dyDescent="0.4">
      <c r="B383" s="293" t="str">
        <f>+PRESUPUESTO!C143</f>
        <v>D1020250</v>
      </c>
      <c r="C383" s="294" t="str">
        <f>+PRESUPUESTO!D143</f>
        <v>Papelera de acero inox. Con sistema de fijación y capacidad de 12 lts. Ref: 706630001 corona o equivalente</v>
      </c>
      <c r="D383" s="295" t="str">
        <f>+PRESUPUESTO!E143</f>
        <v>UN</v>
      </c>
      <c r="E383" s="587"/>
      <c r="F383" s="587"/>
      <c r="G383" s="587"/>
      <c r="H383" s="587"/>
      <c r="I383" s="587"/>
      <c r="J383" s="587"/>
      <c r="K383" s="296">
        <f>K384</f>
        <v>7</v>
      </c>
    </row>
    <row r="384" spans="2:11" ht="42.75" customHeight="1" x14ac:dyDescent="0.4">
      <c r="B384" s="303" t="str">
        <f>+IF(K384="",CHAR(64),B383)</f>
        <v>D1020250</v>
      </c>
      <c r="C384" s="269" t="s">
        <v>1403</v>
      </c>
      <c r="D384" s="298"/>
      <c r="E384" s="299"/>
      <c r="F384" s="300"/>
      <c r="G384" s="301"/>
      <c r="H384" s="301"/>
      <c r="I384" s="301">
        <v>7</v>
      </c>
      <c r="J384" s="301"/>
      <c r="K384" s="302">
        <f>I384</f>
        <v>7</v>
      </c>
    </row>
    <row r="385" spans="2:11" ht="42.75" customHeight="1" x14ac:dyDescent="0.4">
      <c r="B385" s="304" t="s">
        <v>298</v>
      </c>
      <c r="C385" s="305" t="s">
        <v>299</v>
      </c>
      <c r="D385" s="306"/>
      <c r="E385" s="307"/>
      <c r="F385" s="306"/>
      <c r="G385" s="308"/>
      <c r="H385" s="309"/>
      <c r="I385" s="308"/>
      <c r="J385" s="308"/>
      <c r="K385" s="310"/>
    </row>
    <row r="386" spans="2:11" ht="42.75" customHeight="1" x14ac:dyDescent="0.4">
      <c r="B386" s="293" t="str">
        <f>PRESUPUESTO!C146</f>
        <v>D204020</v>
      </c>
      <c r="C386" s="311" t="str">
        <f>PRESUPUESTO!D146</f>
        <v>TUBERIA PVC-P RDE-13,5 DIAMETRO 1"</v>
      </c>
      <c r="D386" s="312" t="str">
        <f>PRESUPUESTO!E146</f>
        <v>ML</v>
      </c>
      <c r="E386" s="313"/>
      <c r="F386" s="312"/>
      <c r="G386" s="314"/>
      <c r="H386" s="315"/>
      <c r="I386" s="314"/>
      <c r="J386" s="314"/>
      <c r="K386" s="296">
        <f>+ROUND(SUM(K387:K387),2)</f>
        <v>23.83</v>
      </c>
    </row>
    <row r="387" spans="2:11" ht="42.75" customHeight="1" x14ac:dyDescent="0.4">
      <c r="B387" s="303" t="str">
        <f>+IF(K387="",CHAR(64),B386)</f>
        <v>D204020</v>
      </c>
      <c r="C387" s="269" t="s">
        <v>1436</v>
      </c>
      <c r="D387" s="298"/>
      <c r="E387" s="267"/>
      <c r="F387" s="266"/>
      <c r="G387" s="271"/>
      <c r="H387" s="271"/>
      <c r="I387" s="272"/>
      <c r="J387" s="272">
        <v>23.83</v>
      </c>
      <c r="K387" s="316">
        <f>J387</f>
        <v>23.83</v>
      </c>
    </row>
    <row r="388" spans="2:11" ht="42.75" customHeight="1" x14ac:dyDescent="0.4">
      <c r="B388" s="293" t="str">
        <f>PRESUPUESTO!C147</f>
        <v>D204030</v>
      </c>
      <c r="C388" s="311" t="str">
        <f>PRESUPUESTO!D147</f>
        <v>TUBERIA PVC-P RDE-21 DIAMETRO 1½"</v>
      </c>
      <c r="D388" s="312" t="str">
        <f>PRESUPUESTO!E147</f>
        <v>ML</v>
      </c>
      <c r="E388" s="313"/>
      <c r="F388" s="312"/>
      <c r="G388" s="314"/>
      <c r="H388" s="315"/>
      <c r="I388" s="314"/>
      <c r="J388" s="314"/>
      <c r="K388" s="296">
        <f>+ROUND(SUM(K389:K389),2)</f>
        <v>29.68</v>
      </c>
    </row>
    <row r="389" spans="2:11" ht="42.75" customHeight="1" x14ac:dyDescent="0.4">
      <c r="B389" s="303" t="str">
        <f>+IF(K389="",CHAR(64),B388)</f>
        <v>D204030</v>
      </c>
      <c r="C389" s="269" t="s">
        <v>1436</v>
      </c>
      <c r="D389" s="266"/>
      <c r="E389" s="267"/>
      <c r="F389" s="266"/>
      <c r="G389" s="271"/>
      <c r="H389" s="271"/>
      <c r="I389" s="271"/>
      <c r="J389" s="272">
        <v>29.68</v>
      </c>
      <c r="K389" s="273">
        <f>J389</f>
        <v>29.68</v>
      </c>
    </row>
    <row r="390" spans="2:11" ht="42.75" customHeight="1" x14ac:dyDescent="0.4">
      <c r="B390" s="293" t="str">
        <f>PRESUPUESTO!C148</f>
        <v>D204040</v>
      </c>
      <c r="C390" s="311" t="str">
        <f>PRESUPUESTO!D148</f>
        <v>TUBERIA PVC-P RDE-21 DIAMETRO 1¼"</v>
      </c>
      <c r="D390" s="312" t="str">
        <f>PRESUPUESTO!E148</f>
        <v>ML</v>
      </c>
      <c r="E390" s="313"/>
      <c r="F390" s="312"/>
      <c r="G390" s="314"/>
      <c r="H390" s="314"/>
      <c r="I390" s="314"/>
      <c r="J390" s="314"/>
      <c r="K390" s="296">
        <f>+ROUND(SUM(K391:K391),2)</f>
        <v>136.88999999999999</v>
      </c>
    </row>
    <row r="391" spans="2:11" ht="42.75" customHeight="1" x14ac:dyDescent="0.4">
      <c r="B391" s="303" t="str">
        <f>+IF(K391="",CHAR(64),B390)</f>
        <v>D204040</v>
      </c>
      <c r="C391" s="269" t="s">
        <v>1436</v>
      </c>
      <c r="D391" s="266"/>
      <c r="E391" s="267"/>
      <c r="F391" s="266"/>
      <c r="G391" s="271"/>
      <c r="H391" s="271"/>
      <c r="I391" s="271"/>
      <c r="J391" s="272">
        <v>136.88999999999999</v>
      </c>
      <c r="K391" s="273">
        <f>J391</f>
        <v>136.88999999999999</v>
      </c>
    </row>
    <row r="392" spans="2:11" ht="42.75" customHeight="1" x14ac:dyDescent="0.4">
      <c r="B392" s="293" t="str">
        <f>PRESUPUESTO!C149</f>
        <v>D204050</v>
      </c>
      <c r="C392" s="311" t="str">
        <f>PRESUPUESTO!D149</f>
        <v>TUBERIA PVC-P RDE-9  DIAMETRO ½"</v>
      </c>
      <c r="D392" s="312" t="str">
        <f>PRESUPUESTO!E149</f>
        <v>ML</v>
      </c>
      <c r="E392" s="313"/>
      <c r="F392" s="312"/>
      <c r="G392" s="314"/>
      <c r="H392" s="314"/>
      <c r="I392" s="314"/>
      <c r="J392" s="314"/>
      <c r="K392" s="296">
        <f>+ROUND(SUM(K393:K393),2)</f>
        <v>216.57</v>
      </c>
    </row>
    <row r="393" spans="2:11" ht="42.75" customHeight="1" x14ac:dyDescent="0.4">
      <c r="B393" s="303" t="str">
        <f>+IF(K393="",CHAR(64),B392)</f>
        <v>D204050</v>
      </c>
      <c r="C393" s="269" t="s">
        <v>1436</v>
      </c>
      <c r="D393" s="266"/>
      <c r="E393" s="267"/>
      <c r="F393" s="266"/>
      <c r="G393" s="271"/>
      <c r="H393" s="271"/>
      <c r="I393" s="271"/>
      <c r="J393" s="272">
        <v>216.57</v>
      </c>
      <c r="K393" s="273">
        <f>J393</f>
        <v>216.57</v>
      </c>
    </row>
    <row r="394" spans="2:11" ht="42.75" customHeight="1" x14ac:dyDescent="0.4">
      <c r="B394" s="293" t="str">
        <f>PRESUPUESTO!C150</f>
        <v>D204060</v>
      </c>
      <c r="C394" s="311" t="str">
        <f>PRESUPUESTO!D150</f>
        <v>TUBERIA PVC-P RDE-11  DIAMETRO ¾"</v>
      </c>
      <c r="D394" s="312" t="str">
        <f>PRESUPUESTO!E150</f>
        <v>ML</v>
      </c>
      <c r="E394" s="313"/>
      <c r="F394" s="312"/>
      <c r="G394" s="314"/>
      <c r="H394" s="314"/>
      <c r="I394" s="314"/>
      <c r="J394" s="314"/>
      <c r="K394" s="296">
        <f>+ROUND(SUM(K395:K395),2)</f>
        <v>63.03</v>
      </c>
    </row>
    <row r="395" spans="2:11" ht="42.75" customHeight="1" x14ac:dyDescent="0.4">
      <c r="B395" s="303" t="str">
        <f>+IF(K395="",CHAR(64),B394)</f>
        <v>D204060</v>
      </c>
      <c r="C395" s="269" t="s">
        <v>1436</v>
      </c>
      <c r="D395" s="266"/>
      <c r="E395" s="267"/>
      <c r="F395" s="266"/>
      <c r="G395" s="271"/>
      <c r="H395" s="271"/>
      <c r="I395" s="271"/>
      <c r="J395" s="272">
        <v>63.03</v>
      </c>
      <c r="K395" s="273">
        <f>J395</f>
        <v>63.03</v>
      </c>
    </row>
    <row r="396" spans="2:11" ht="42.75" customHeight="1" x14ac:dyDescent="0.4">
      <c r="B396" s="293" t="str">
        <f>PRESUPUESTO!C151</f>
        <v>D2040140</v>
      </c>
      <c r="C396" s="311" t="str">
        <f>PRESUPUESTO!D151</f>
        <v>ACCESORIO PVC-P DIAMETRO ½"</v>
      </c>
      <c r="D396" s="312" t="str">
        <f>PRESUPUESTO!E151</f>
        <v>UN</v>
      </c>
      <c r="E396" s="313"/>
      <c r="F396" s="312"/>
      <c r="G396" s="314"/>
      <c r="H396" s="315"/>
      <c r="I396" s="314"/>
      <c r="J396" s="314"/>
      <c r="K396" s="296">
        <f>+ROUND(SUM(K397:K397),2)</f>
        <v>365</v>
      </c>
    </row>
    <row r="397" spans="2:11" ht="42.75" customHeight="1" x14ac:dyDescent="0.4">
      <c r="B397" s="303" t="str">
        <f>+IF(K397="",CHAR(64),B396)</f>
        <v>D2040140</v>
      </c>
      <c r="C397" s="269" t="s">
        <v>1436</v>
      </c>
      <c r="D397" s="266"/>
      <c r="E397" s="267"/>
      <c r="F397" s="266"/>
      <c r="G397" s="271"/>
      <c r="H397" s="272"/>
      <c r="I397" s="271"/>
      <c r="J397" s="272">
        <v>365</v>
      </c>
      <c r="K397" s="273">
        <f>J397</f>
        <v>365</v>
      </c>
    </row>
    <row r="398" spans="2:11" ht="42.75" customHeight="1" x14ac:dyDescent="0.4">
      <c r="B398" s="293" t="str">
        <f>PRESUPUESTO!C152</f>
        <v>D2040150</v>
      </c>
      <c r="C398" s="311" t="str">
        <f>PRESUPUESTO!D152</f>
        <v>ACCESORIO PVC-P DIAMETRO ¾"</v>
      </c>
      <c r="D398" s="312" t="str">
        <f>PRESUPUESTO!E152</f>
        <v>UN</v>
      </c>
      <c r="E398" s="313"/>
      <c r="F398" s="312"/>
      <c r="G398" s="314"/>
      <c r="H398" s="315"/>
      <c r="I398" s="314"/>
      <c r="J398" s="314"/>
      <c r="K398" s="296">
        <f>+ROUND(SUM(K399:K399),2)</f>
        <v>98</v>
      </c>
    </row>
    <row r="399" spans="2:11" ht="42.75" customHeight="1" x14ac:dyDescent="0.4">
      <c r="B399" s="303" t="str">
        <f>+IF(K399="",CHAR(64),B398)</f>
        <v>D2040150</v>
      </c>
      <c r="C399" s="269" t="s">
        <v>1436</v>
      </c>
      <c r="D399" s="266"/>
      <c r="E399" s="267"/>
      <c r="F399" s="266"/>
      <c r="G399" s="271"/>
      <c r="H399" s="272"/>
      <c r="I399" s="271"/>
      <c r="J399" s="272">
        <v>98</v>
      </c>
      <c r="K399" s="273">
        <f>J399</f>
        <v>98</v>
      </c>
    </row>
    <row r="400" spans="2:11" ht="42.75" customHeight="1" x14ac:dyDescent="0.4">
      <c r="B400" s="293" t="str">
        <f>PRESUPUESTO!C153</f>
        <v>D2040160</v>
      </c>
      <c r="C400" s="311" t="str">
        <f>PRESUPUESTO!D153</f>
        <v>ACCESORIO PVC-P DIAMETRO 1"</v>
      </c>
      <c r="D400" s="312" t="str">
        <f>PRESUPUESTO!E153</f>
        <v>UN</v>
      </c>
      <c r="E400" s="313"/>
      <c r="F400" s="312"/>
      <c r="G400" s="314"/>
      <c r="H400" s="315"/>
      <c r="I400" s="314"/>
      <c r="J400" s="314"/>
      <c r="K400" s="296">
        <f>+ROUND(SUM(K401:K401),2)</f>
        <v>51</v>
      </c>
    </row>
    <row r="401" spans="2:11" ht="42.75" customHeight="1" x14ac:dyDescent="0.4">
      <c r="B401" s="303" t="str">
        <f>+IF(K401="",CHAR(64),B400)</f>
        <v>D2040160</v>
      </c>
      <c r="C401" s="269" t="s">
        <v>1436</v>
      </c>
      <c r="D401" s="266"/>
      <c r="E401" s="267"/>
      <c r="F401" s="266"/>
      <c r="G401" s="271"/>
      <c r="H401" s="272"/>
      <c r="I401" s="271"/>
      <c r="J401" s="272">
        <v>51</v>
      </c>
      <c r="K401" s="273">
        <f>J401</f>
        <v>51</v>
      </c>
    </row>
    <row r="402" spans="2:11" ht="42.75" customHeight="1" x14ac:dyDescent="0.4">
      <c r="B402" s="293" t="str">
        <f>PRESUPUESTO!C154</f>
        <v>D2040170</v>
      </c>
      <c r="C402" s="311" t="str">
        <f>PRESUPUESTO!D154</f>
        <v>VALVULAS DE CORTE  ½"</v>
      </c>
      <c r="D402" s="312" t="str">
        <f>PRESUPUESTO!E154</f>
        <v>UN</v>
      </c>
      <c r="E402" s="313"/>
      <c r="F402" s="312"/>
      <c r="G402" s="314"/>
      <c r="H402" s="315"/>
      <c r="I402" s="314"/>
      <c r="J402" s="314"/>
      <c r="K402" s="296">
        <f>+ROUND(SUM(K403:K403),2)</f>
        <v>8</v>
      </c>
    </row>
    <row r="403" spans="2:11" ht="42.75" customHeight="1" x14ac:dyDescent="0.4">
      <c r="B403" s="303" t="str">
        <f>+IF(K403="",CHAR(64),B402)</f>
        <v>D2040170</v>
      </c>
      <c r="C403" s="269" t="s">
        <v>1436</v>
      </c>
      <c r="D403" s="266"/>
      <c r="E403" s="267"/>
      <c r="F403" s="266"/>
      <c r="G403" s="271"/>
      <c r="H403" s="272"/>
      <c r="I403" s="271"/>
      <c r="J403" s="272">
        <v>8</v>
      </c>
      <c r="K403" s="273">
        <f>J403</f>
        <v>8</v>
      </c>
    </row>
    <row r="404" spans="2:11" ht="42.75" customHeight="1" x14ac:dyDescent="0.4">
      <c r="B404" s="293" t="str">
        <f>PRESUPUESTO!C155</f>
        <v>D2040200</v>
      </c>
      <c r="C404" s="311" t="str">
        <f>PRESUPUESTO!D155</f>
        <v>VALVULAS DE CORTE  3/4"</v>
      </c>
      <c r="D404" s="312" t="str">
        <f>PRESUPUESTO!E155</f>
        <v>UN</v>
      </c>
      <c r="E404" s="313"/>
      <c r="F404" s="312"/>
      <c r="G404" s="314"/>
      <c r="H404" s="315"/>
      <c r="I404" s="314"/>
      <c r="J404" s="314"/>
      <c r="K404" s="296">
        <f>+ROUND(SUM(K405:K405),2)</f>
        <v>6</v>
      </c>
    </row>
    <row r="405" spans="2:11" ht="42.75" customHeight="1" x14ac:dyDescent="0.4">
      <c r="B405" s="303" t="str">
        <f>+IF(K405="",CHAR(64),B404)</f>
        <v>D2040200</v>
      </c>
      <c r="C405" s="269" t="s">
        <v>1436</v>
      </c>
      <c r="D405" s="266"/>
      <c r="E405" s="267"/>
      <c r="F405" s="266"/>
      <c r="G405" s="271"/>
      <c r="H405" s="272"/>
      <c r="I405" s="271"/>
      <c r="J405" s="272">
        <v>6</v>
      </c>
      <c r="K405" s="273">
        <f>J405</f>
        <v>6</v>
      </c>
    </row>
    <row r="406" spans="2:11" ht="42.75" customHeight="1" x14ac:dyDescent="0.4">
      <c r="B406" s="293" t="str">
        <f>PRESUPUESTO!C156</f>
        <v>D2040210</v>
      </c>
      <c r="C406" s="311" t="str">
        <f>PRESUPUESTO!D156</f>
        <v>VALVULAS DE CORTE  1"</v>
      </c>
      <c r="D406" s="312" t="str">
        <f>PRESUPUESTO!E156</f>
        <v>UN</v>
      </c>
      <c r="E406" s="313"/>
      <c r="F406" s="312"/>
      <c r="G406" s="314"/>
      <c r="H406" s="315"/>
      <c r="I406" s="314"/>
      <c r="J406" s="314"/>
      <c r="K406" s="296">
        <f>+ROUND(SUM(K407:K407),2)</f>
        <v>4</v>
      </c>
    </row>
    <row r="407" spans="2:11" ht="42.75" customHeight="1" x14ac:dyDescent="0.4">
      <c r="B407" s="303" t="str">
        <f>+IF(K407="",CHAR(64),B406)</f>
        <v>D2040210</v>
      </c>
      <c r="C407" s="269" t="s">
        <v>1436</v>
      </c>
      <c r="D407" s="266"/>
      <c r="E407" s="267"/>
      <c r="F407" s="266"/>
      <c r="G407" s="271"/>
      <c r="H407" s="272"/>
      <c r="I407" s="271"/>
      <c r="J407" s="272">
        <v>4</v>
      </c>
      <c r="K407" s="273">
        <f>J407</f>
        <v>4</v>
      </c>
    </row>
    <row r="408" spans="2:11" ht="42.75" customHeight="1" x14ac:dyDescent="0.4">
      <c r="B408" s="293" t="str">
        <f>PRESUPUESTO!C157</f>
        <v>D2040220</v>
      </c>
      <c r="C408" s="311" t="str">
        <f>PRESUPUESTO!D157</f>
        <v>VALVULAS DE CORTE  1½"</v>
      </c>
      <c r="D408" s="312" t="str">
        <f>PRESUPUESTO!E157</f>
        <v>UN</v>
      </c>
      <c r="E408" s="313"/>
      <c r="F408" s="312"/>
      <c r="G408" s="314"/>
      <c r="H408" s="315"/>
      <c r="I408" s="314"/>
      <c r="J408" s="314"/>
      <c r="K408" s="296">
        <f>+ROUND(SUM(K409:K409),2)</f>
        <v>3</v>
      </c>
    </row>
    <row r="409" spans="2:11" ht="42.75" customHeight="1" x14ac:dyDescent="0.4">
      <c r="B409" s="303" t="str">
        <f>+IF(K409="",CHAR(64),B408)</f>
        <v>D2040220</v>
      </c>
      <c r="C409" s="269" t="s">
        <v>1436</v>
      </c>
      <c r="D409" s="266"/>
      <c r="E409" s="267"/>
      <c r="F409" s="266"/>
      <c r="G409" s="271"/>
      <c r="H409" s="272"/>
      <c r="I409" s="271"/>
      <c r="J409" s="272">
        <v>3</v>
      </c>
      <c r="K409" s="273">
        <f>J409</f>
        <v>3</v>
      </c>
    </row>
    <row r="410" spans="2:11" ht="42.75" customHeight="1" x14ac:dyDescent="0.4">
      <c r="B410" s="293" t="str">
        <f>PRESUPUESTO!C158</f>
        <v>D2040230</v>
      </c>
      <c r="C410" s="311" t="str">
        <f>PRESUPUESTO!D158</f>
        <v>VALVULAS DE CORTE  1¼"</v>
      </c>
      <c r="D410" s="312" t="str">
        <f>PRESUPUESTO!E158</f>
        <v>UN</v>
      </c>
      <c r="E410" s="313"/>
      <c r="F410" s="312"/>
      <c r="G410" s="314"/>
      <c r="H410" s="315"/>
      <c r="I410" s="314"/>
      <c r="J410" s="314"/>
      <c r="K410" s="296">
        <f>+ROUND(SUM(K411:K411),2)</f>
        <v>4</v>
      </c>
    </row>
    <row r="411" spans="2:11" ht="42.75" customHeight="1" x14ac:dyDescent="0.4">
      <c r="B411" s="303" t="str">
        <f>+IF(K411="",CHAR(64),B410)</f>
        <v>D2040230</v>
      </c>
      <c r="C411" s="269" t="s">
        <v>1436</v>
      </c>
      <c r="D411" s="266"/>
      <c r="E411" s="267"/>
      <c r="F411" s="266"/>
      <c r="G411" s="271"/>
      <c r="H411" s="272"/>
      <c r="I411" s="271"/>
      <c r="J411" s="272">
        <v>4</v>
      </c>
      <c r="K411" s="273">
        <f>J411</f>
        <v>4</v>
      </c>
    </row>
    <row r="412" spans="2:11" ht="42.75" customHeight="1" x14ac:dyDescent="0.4">
      <c r="B412" s="293" t="str">
        <f>PRESUPUESTO!C159</f>
        <v>D2040240</v>
      </c>
      <c r="C412" s="311" t="str">
        <f>PRESUPUESTO!D159</f>
        <v>TUBERIA PVC-P RDE-21 DIAMETRO 2"</v>
      </c>
      <c r="D412" s="312" t="str">
        <f>PRESUPUESTO!E159</f>
        <v>ML</v>
      </c>
      <c r="E412" s="313"/>
      <c r="F412" s="312"/>
      <c r="G412" s="314"/>
      <c r="H412" s="315"/>
      <c r="I412" s="314"/>
      <c r="J412" s="314"/>
      <c r="K412" s="296">
        <f>+ROUND(SUM(K413:K413),2)</f>
        <v>78.05</v>
      </c>
    </row>
    <row r="413" spans="2:11" ht="42.75" customHeight="1" x14ac:dyDescent="0.4">
      <c r="B413" s="303" t="str">
        <f>+IF(K413="",CHAR(64),B412)</f>
        <v>D2040240</v>
      </c>
      <c r="C413" s="269" t="s">
        <v>1436</v>
      </c>
      <c r="D413" s="266"/>
      <c r="E413" s="267"/>
      <c r="F413" s="266"/>
      <c r="G413" s="271"/>
      <c r="H413" s="271"/>
      <c r="I413" s="271"/>
      <c r="J413" s="272">
        <v>78.05</v>
      </c>
      <c r="K413" s="273">
        <f>J413</f>
        <v>78.05</v>
      </c>
    </row>
    <row r="414" spans="2:11" ht="42.75" customHeight="1" x14ac:dyDescent="0.4">
      <c r="B414" s="293" t="str">
        <f>PRESUPUESTO!C160</f>
        <v>D2040250</v>
      </c>
      <c r="C414" s="311" t="str">
        <f>PRESUPUESTO!D160</f>
        <v>TUBERIA PVC-P RDE-21 DIAMETRO 2½"</v>
      </c>
      <c r="D414" s="312" t="str">
        <f>PRESUPUESTO!E160</f>
        <v>ML</v>
      </c>
      <c r="E414" s="313"/>
      <c r="F414" s="312"/>
      <c r="G414" s="314"/>
      <c r="H414" s="314"/>
      <c r="I414" s="314"/>
      <c r="J414" s="314"/>
      <c r="K414" s="296">
        <f>+ROUND(SUM(K415:K415),2)</f>
        <v>36.36</v>
      </c>
    </row>
    <row r="415" spans="2:11" ht="42.75" customHeight="1" x14ac:dyDescent="0.4">
      <c r="B415" s="303" t="str">
        <f>+IF(K415="",CHAR(64),B414)</f>
        <v>D2040250</v>
      </c>
      <c r="C415" s="269" t="s">
        <v>1436</v>
      </c>
      <c r="D415" s="266"/>
      <c r="E415" s="267"/>
      <c r="F415" s="266"/>
      <c r="G415" s="271"/>
      <c r="H415" s="271"/>
      <c r="I415" s="271"/>
      <c r="J415" s="272">
        <v>36.36</v>
      </c>
      <c r="K415" s="273">
        <f>J415</f>
        <v>36.36</v>
      </c>
    </row>
    <row r="416" spans="2:11" ht="42.75" customHeight="1" x14ac:dyDescent="0.4">
      <c r="B416" s="293" t="str">
        <f>PRESUPUESTO!C161</f>
        <v>D2040260</v>
      </c>
      <c r="C416" s="311" t="str">
        <f>PRESUPUESTO!D161</f>
        <v>TUBERIA PVC-P RDE-21 DIAMETRO 3"</v>
      </c>
      <c r="D416" s="312" t="str">
        <f>PRESUPUESTO!E161</f>
        <v>ML</v>
      </c>
      <c r="E416" s="313"/>
      <c r="F416" s="312"/>
      <c r="G416" s="314"/>
      <c r="H416" s="314"/>
      <c r="I416" s="314"/>
      <c r="J416" s="314"/>
      <c r="K416" s="296">
        <f>+ROUND(SUM(K417:K417),2)</f>
        <v>39</v>
      </c>
    </row>
    <row r="417" spans="2:11" ht="42.75" customHeight="1" x14ac:dyDescent="0.4">
      <c r="B417" s="303" t="str">
        <f>+IF(K417="",CHAR(64),B416)</f>
        <v>D2040260</v>
      </c>
      <c r="C417" s="269" t="s">
        <v>1436</v>
      </c>
      <c r="D417" s="266"/>
      <c r="E417" s="267"/>
      <c r="F417" s="266"/>
      <c r="G417" s="271"/>
      <c r="H417" s="271"/>
      <c r="I417" s="271"/>
      <c r="J417" s="272">
        <v>39</v>
      </c>
      <c r="K417" s="273">
        <f>J417</f>
        <v>39</v>
      </c>
    </row>
    <row r="418" spans="2:11" ht="42.75" customHeight="1" x14ac:dyDescent="0.4">
      <c r="B418" s="293" t="str">
        <f>PRESUPUESTO!C162</f>
        <v>D2040270</v>
      </c>
      <c r="C418" s="311" t="str">
        <f>PRESUPUESTO!D162</f>
        <v>ACCESORIO PVC-P DIAMETRO 2"</v>
      </c>
      <c r="D418" s="312" t="str">
        <f>PRESUPUESTO!E162</f>
        <v>UN</v>
      </c>
      <c r="E418" s="313"/>
      <c r="F418" s="312"/>
      <c r="G418" s="314"/>
      <c r="H418" s="315"/>
      <c r="I418" s="314"/>
      <c r="J418" s="314"/>
      <c r="K418" s="296">
        <f>+ROUND(SUM(K419:K419),2)</f>
        <v>34</v>
      </c>
    </row>
    <row r="419" spans="2:11" ht="42.75" customHeight="1" x14ac:dyDescent="0.4">
      <c r="B419" s="303" t="str">
        <f>+IF(K419="",CHAR(64),B418)</f>
        <v>D2040270</v>
      </c>
      <c r="C419" s="269" t="s">
        <v>1436</v>
      </c>
      <c r="D419" s="266"/>
      <c r="E419" s="267"/>
      <c r="F419" s="266"/>
      <c r="G419" s="271"/>
      <c r="H419" s="272"/>
      <c r="I419" s="271"/>
      <c r="J419" s="272">
        <v>34</v>
      </c>
      <c r="K419" s="273">
        <f>J419</f>
        <v>34</v>
      </c>
    </row>
    <row r="420" spans="2:11" ht="42.75" customHeight="1" x14ac:dyDescent="0.4">
      <c r="B420" s="293" t="str">
        <f>PRESUPUESTO!C163</f>
        <v>D2040280</v>
      </c>
      <c r="C420" s="311" t="str">
        <f>PRESUPUESTO!D163</f>
        <v>ACCESORIO PVC-P DIAMETRO 2½"</v>
      </c>
      <c r="D420" s="312" t="str">
        <f>PRESUPUESTO!E163</f>
        <v>UN</v>
      </c>
      <c r="E420" s="313"/>
      <c r="F420" s="312"/>
      <c r="G420" s="314"/>
      <c r="H420" s="315"/>
      <c r="I420" s="314"/>
      <c r="J420" s="314"/>
      <c r="K420" s="296">
        <f>+ROUND(SUM(K421:K421),2)</f>
        <v>9</v>
      </c>
    </row>
    <row r="421" spans="2:11" ht="42.75" customHeight="1" x14ac:dyDescent="0.4">
      <c r="B421" s="303" t="str">
        <f>+IF(K421="",CHAR(64),B420)</f>
        <v>D2040280</v>
      </c>
      <c r="C421" s="269" t="s">
        <v>1436</v>
      </c>
      <c r="D421" s="266"/>
      <c r="E421" s="267"/>
      <c r="F421" s="266"/>
      <c r="G421" s="271"/>
      <c r="H421" s="272"/>
      <c r="I421" s="271"/>
      <c r="J421" s="272">
        <v>9</v>
      </c>
      <c r="K421" s="273">
        <f>J421</f>
        <v>9</v>
      </c>
    </row>
    <row r="422" spans="2:11" ht="42.75" customHeight="1" x14ac:dyDescent="0.4">
      <c r="B422" s="293" t="str">
        <f>PRESUPUESTO!C164</f>
        <v>D2040290</v>
      </c>
      <c r="C422" s="311" t="str">
        <f>PRESUPUESTO!D164</f>
        <v>ACCESORIO PVC-P DIAMETRO 3"</v>
      </c>
      <c r="D422" s="312" t="str">
        <f>PRESUPUESTO!E164</f>
        <v>UN</v>
      </c>
      <c r="E422" s="313"/>
      <c r="F422" s="312"/>
      <c r="G422" s="314"/>
      <c r="H422" s="315"/>
      <c r="I422" s="314"/>
      <c r="J422" s="314"/>
      <c r="K422" s="296">
        <f>+ROUND(SUM(K423:K423),2)</f>
        <v>47</v>
      </c>
    </row>
    <row r="423" spans="2:11" ht="42.75" customHeight="1" x14ac:dyDescent="0.4">
      <c r="B423" s="303" t="str">
        <f>+IF(K423="",CHAR(64),B422)</f>
        <v>D2040290</v>
      </c>
      <c r="C423" s="269" t="s">
        <v>1436</v>
      </c>
      <c r="D423" s="266"/>
      <c r="E423" s="267"/>
      <c r="F423" s="266"/>
      <c r="G423" s="271"/>
      <c r="H423" s="272"/>
      <c r="I423" s="271"/>
      <c r="J423" s="272">
        <v>47</v>
      </c>
      <c r="K423" s="273">
        <f>J423</f>
        <v>47</v>
      </c>
    </row>
    <row r="424" spans="2:11" ht="42.75" customHeight="1" x14ac:dyDescent="0.4">
      <c r="B424" s="293" t="str">
        <f>PRESUPUESTO!C165</f>
        <v>D2040500</v>
      </c>
      <c r="C424" s="311" t="str">
        <f>PRESUPUESTO!D165</f>
        <v>ACCESORIO PVC-P DIAMETRO 1¼"</v>
      </c>
      <c r="D424" s="312" t="str">
        <f>PRESUPUESTO!E165</f>
        <v>UN</v>
      </c>
      <c r="E424" s="313"/>
      <c r="F424" s="312"/>
      <c r="G424" s="314"/>
      <c r="H424" s="315"/>
      <c r="I424" s="314"/>
      <c r="J424" s="314"/>
      <c r="K424" s="296">
        <f>+ROUND(SUM(K425:K425),2)</f>
        <v>93</v>
      </c>
    </row>
    <row r="425" spans="2:11" ht="42.75" customHeight="1" x14ac:dyDescent="0.4">
      <c r="B425" s="303" t="str">
        <f>+IF(K425="",CHAR(64),B424)</f>
        <v>D2040500</v>
      </c>
      <c r="C425" s="269" t="s">
        <v>1436</v>
      </c>
      <c r="D425" s="266"/>
      <c r="E425" s="267"/>
      <c r="F425" s="266"/>
      <c r="G425" s="271"/>
      <c r="H425" s="272"/>
      <c r="I425" s="271"/>
      <c r="J425" s="272">
        <v>93</v>
      </c>
      <c r="K425" s="273">
        <f>J425</f>
        <v>93</v>
      </c>
    </row>
    <row r="426" spans="2:11" ht="42.75" customHeight="1" x14ac:dyDescent="0.4">
      <c r="B426" s="293" t="str">
        <f>PRESUPUESTO!C166</f>
        <v>D2040590</v>
      </c>
      <c r="C426" s="311" t="str">
        <f>PRESUPUESTO!D166</f>
        <v>ACCESORIO PVC-P DIAMETRO 1½"</v>
      </c>
      <c r="D426" s="312" t="str">
        <f>PRESUPUESTO!E166</f>
        <v>UN</v>
      </c>
      <c r="E426" s="313"/>
      <c r="F426" s="312"/>
      <c r="G426" s="314"/>
      <c r="H426" s="315"/>
      <c r="I426" s="314"/>
      <c r="J426" s="314"/>
      <c r="K426" s="296">
        <f>+ROUND(SUM(K427:K427),2)</f>
        <v>49</v>
      </c>
    </row>
    <row r="427" spans="2:11" ht="42.75" customHeight="1" x14ac:dyDescent="0.4">
      <c r="B427" s="303" t="str">
        <f>+IF(K427="",CHAR(64),B426)</f>
        <v>D2040590</v>
      </c>
      <c r="C427" s="269" t="s">
        <v>1436</v>
      </c>
      <c r="D427" s="266"/>
      <c r="E427" s="267"/>
      <c r="F427" s="266"/>
      <c r="G427" s="271"/>
      <c r="H427" s="272"/>
      <c r="I427" s="271"/>
      <c r="J427" s="272">
        <v>49</v>
      </c>
      <c r="K427" s="273">
        <f>J427</f>
        <v>49</v>
      </c>
    </row>
    <row r="428" spans="2:11" ht="42.75" customHeight="1" x14ac:dyDescent="0.4">
      <c r="B428" s="293" t="str">
        <f>PRESUPUESTO!C167</f>
        <v>D2040610</v>
      </c>
      <c r="C428" s="311" t="str">
        <f>PRESUPUESTO!D167</f>
        <v>SOPORTES Y ABRAZADERAS  ½" - ¾"</v>
      </c>
      <c r="D428" s="312" t="str">
        <f>PRESUPUESTO!E167</f>
        <v>UN</v>
      </c>
      <c r="E428" s="313"/>
      <c r="F428" s="312"/>
      <c r="G428" s="314"/>
      <c r="H428" s="315"/>
      <c r="I428" s="314"/>
      <c r="J428" s="314"/>
      <c r="K428" s="296">
        <f>+ROUND(SUM(K429:K429),2)</f>
        <v>14</v>
      </c>
    </row>
    <row r="429" spans="2:11" ht="42.75" customHeight="1" x14ac:dyDescent="0.4">
      <c r="B429" s="303" t="str">
        <f>+IF(K429="",CHAR(64),B428)</f>
        <v>D2040610</v>
      </c>
      <c r="C429" s="269" t="s">
        <v>1436</v>
      </c>
      <c r="D429" s="266"/>
      <c r="E429" s="267"/>
      <c r="F429" s="266"/>
      <c r="G429" s="271"/>
      <c r="H429" s="272"/>
      <c r="I429" s="271"/>
      <c r="J429" s="272">
        <v>14</v>
      </c>
      <c r="K429" s="273">
        <f>J429</f>
        <v>14</v>
      </c>
    </row>
    <row r="430" spans="2:11" ht="42.75" customHeight="1" x14ac:dyDescent="0.4">
      <c r="B430" s="293" t="str">
        <f>PRESUPUESTO!C168</f>
        <v>D2040620</v>
      </c>
      <c r="C430" s="311" t="str">
        <f>PRESUPUESTO!D168</f>
        <v>SOPORTES Y ABRAZADERAS 1" - 1½"</v>
      </c>
      <c r="D430" s="312" t="str">
        <f>PRESUPUESTO!E168</f>
        <v>UN</v>
      </c>
      <c r="E430" s="313"/>
      <c r="F430" s="312"/>
      <c r="G430" s="314"/>
      <c r="H430" s="315"/>
      <c r="I430" s="314"/>
      <c r="J430" s="314"/>
      <c r="K430" s="296">
        <f>+ROUND(SUM(K431:K431),2)</f>
        <v>27</v>
      </c>
    </row>
    <row r="431" spans="2:11" ht="42.75" customHeight="1" x14ac:dyDescent="0.4">
      <c r="B431" s="303" t="str">
        <f>+IF(K431="",CHAR(64),B430)</f>
        <v>D2040620</v>
      </c>
      <c r="C431" s="269" t="s">
        <v>1436</v>
      </c>
      <c r="D431" s="266"/>
      <c r="E431" s="267"/>
      <c r="F431" s="266"/>
      <c r="G431" s="271"/>
      <c r="H431" s="272"/>
      <c r="I431" s="271"/>
      <c r="J431" s="272">
        <v>27</v>
      </c>
      <c r="K431" s="273">
        <f>J431</f>
        <v>27</v>
      </c>
    </row>
    <row r="432" spans="2:11" ht="42.75" customHeight="1" x14ac:dyDescent="0.4">
      <c r="B432" s="293" t="str">
        <f>PRESUPUESTO!C169</f>
        <v>D2040630</v>
      </c>
      <c r="C432" s="311" t="str">
        <f>PRESUPUESTO!D169</f>
        <v>SOPORTES Y ABRAZADERAS 2"- 3"</v>
      </c>
      <c r="D432" s="312" t="str">
        <f>PRESUPUESTO!E169</f>
        <v>UN</v>
      </c>
      <c r="E432" s="313"/>
      <c r="F432" s="312"/>
      <c r="G432" s="314"/>
      <c r="H432" s="315"/>
      <c r="I432" s="314"/>
      <c r="J432" s="314"/>
      <c r="K432" s="296">
        <f>+ROUND(SUM(K433:K433),2)</f>
        <v>4</v>
      </c>
    </row>
    <row r="433" spans="2:11" ht="42.75" customHeight="1" x14ac:dyDescent="0.4">
      <c r="B433" s="303" t="str">
        <f>+IF(K433="",CHAR(64),B432)</f>
        <v>D2040630</v>
      </c>
      <c r="C433" s="269" t="s">
        <v>1436</v>
      </c>
      <c r="D433" s="266"/>
      <c r="E433" s="267"/>
      <c r="F433" s="266"/>
      <c r="G433" s="271"/>
      <c r="H433" s="272"/>
      <c r="I433" s="271"/>
      <c r="J433" s="272">
        <v>4</v>
      </c>
      <c r="K433" s="273">
        <f>J433</f>
        <v>4</v>
      </c>
    </row>
    <row r="434" spans="2:11" ht="42.75" customHeight="1" x14ac:dyDescent="0.4">
      <c r="B434" s="304" t="str">
        <f>PRESUPUESTO!C170</f>
        <v>D2060</v>
      </c>
      <c r="C434" s="305" t="str">
        <f>PRESUPUESTO!D170</f>
        <v>DISTRIBUCIÓN INTERIOR AGUA CRUDA</v>
      </c>
      <c r="D434" s="306"/>
      <c r="E434" s="307"/>
      <c r="F434" s="306"/>
      <c r="G434" s="308"/>
      <c r="H434" s="309"/>
      <c r="I434" s="308"/>
      <c r="J434" s="308"/>
      <c r="K434" s="310"/>
    </row>
    <row r="435" spans="2:11" ht="42.75" customHeight="1" x14ac:dyDescent="0.4">
      <c r="B435" s="293" t="str">
        <f>PRESUPUESTO!C171</f>
        <v>D2060250</v>
      </c>
      <c r="C435" s="311" t="str">
        <f>PRESUPUESTO!D171</f>
        <v>TUBERIA CPVC-P DIAMETRO ½"</v>
      </c>
      <c r="D435" s="312" t="str">
        <f>PRESUPUESTO!E171</f>
        <v>ML</v>
      </c>
      <c r="E435" s="313"/>
      <c r="F435" s="312"/>
      <c r="G435" s="314"/>
      <c r="H435" s="315"/>
      <c r="I435" s="314"/>
      <c r="J435" s="314"/>
      <c r="K435" s="296">
        <f>+ROUND(SUM(K436:K436),2)</f>
        <v>21.81</v>
      </c>
    </row>
    <row r="436" spans="2:11" ht="42.75" customHeight="1" x14ac:dyDescent="0.4">
      <c r="B436" s="303" t="str">
        <f>+IF(K436="",CHAR(64),B435)</f>
        <v>D2060250</v>
      </c>
      <c r="C436" s="269" t="s">
        <v>1436</v>
      </c>
      <c r="D436" s="266"/>
      <c r="E436" s="267"/>
      <c r="F436" s="266"/>
      <c r="G436" s="271"/>
      <c r="H436" s="271"/>
      <c r="I436" s="271"/>
      <c r="J436" s="272">
        <v>21.81</v>
      </c>
      <c r="K436" s="273">
        <f>J436</f>
        <v>21.81</v>
      </c>
    </row>
    <row r="437" spans="2:11" ht="42.75" customHeight="1" x14ac:dyDescent="0.4">
      <c r="B437" s="293" t="str">
        <f>PRESUPUESTO!C172</f>
        <v>D2060260</v>
      </c>
      <c r="C437" s="311" t="str">
        <f>PRESUPUESTO!D172</f>
        <v>TUBERIA CPVC-P DIAMETRO ¾"</v>
      </c>
      <c r="D437" s="312" t="str">
        <f>PRESUPUESTO!E172</f>
        <v>ML</v>
      </c>
      <c r="E437" s="313"/>
      <c r="F437" s="312"/>
      <c r="G437" s="314"/>
      <c r="H437" s="314"/>
      <c r="I437" s="314"/>
      <c r="J437" s="314"/>
      <c r="K437" s="296">
        <f>+ROUND(SUM(K438:K438),2)</f>
        <v>51</v>
      </c>
    </row>
    <row r="438" spans="2:11" ht="42.75" customHeight="1" x14ac:dyDescent="0.4">
      <c r="B438" s="303" t="str">
        <f>+IF(K438="",CHAR(64),B437)</f>
        <v>D2060260</v>
      </c>
      <c r="C438" s="269" t="s">
        <v>1436</v>
      </c>
      <c r="D438" s="266"/>
      <c r="E438" s="267"/>
      <c r="F438" s="266"/>
      <c r="G438" s="271"/>
      <c r="H438" s="271"/>
      <c r="I438" s="271"/>
      <c r="J438" s="272">
        <f>8.07+42.93</f>
        <v>51</v>
      </c>
      <c r="K438" s="273">
        <f>J438</f>
        <v>51</v>
      </c>
    </row>
    <row r="439" spans="2:11" ht="42.75" customHeight="1" x14ac:dyDescent="0.4">
      <c r="B439" s="293" t="str">
        <f>PRESUPUESTO!C173</f>
        <v>D2060270</v>
      </c>
      <c r="C439" s="311" t="str">
        <f>PRESUPUESTO!D173</f>
        <v>TUBERIA CPVC-P DIAMETRO 1"</v>
      </c>
      <c r="D439" s="312" t="str">
        <f>PRESUPUESTO!E173</f>
        <v>ML</v>
      </c>
      <c r="E439" s="313"/>
      <c r="F439" s="312"/>
      <c r="G439" s="314"/>
      <c r="H439" s="314"/>
      <c r="I439" s="314"/>
      <c r="J439" s="314"/>
      <c r="K439" s="296">
        <f>+ROUND(SUM(K440:K440),2)</f>
        <v>17.3</v>
      </c>
    </row>
    <row r="440" spans="2:11" ht="42.75" customHeight="1" x14ac:dyDescent="0.4">
      <c r="B440" s="303" t="str">
        <f>+IF(K440="",CHAR(64),B439)</f>
        <v>D2060270</v>
      </c>
      <c r="C440" s="269" t="s">
        <v>1436</v>
      </c>
      <c r="D440" s="266"/>
      <c r="E440" s="267"/>
      <c r="F440" s="266"/>
      <c r="G440" s="271"/>
      <c r="H440" s="271"/>
      <c r="I440" s="271"/>
      <c r="J440" s="272">
        <f>13.34+3.96</f>
        <v>17.3</v>
      </c>
      <c r="K440" s="273">
        <f>J440</f>
        <v>17.3</v>
      </c>
    </row>
    <row r="441" spans="2:11" ht="42.75" customHeight="1" x14ac:dyDescent="0.4">
      <c r="B441" s="293" t="str">
        <f>PRESUPUESTO!C174</f>
        <v>D2060280</v>
      </c>
      <c r="C441" s="311" t="str">
        <f>PRESUPUESTO!D174</f>
        <v>TUBERIA CPVC - SCH80 DIAMETRO 1½"</v>
      </c>
      <c r="D441" s="312" t="str">
        <f>PRESUPUESTO!E174</f>
        <v>ML</v>
      </c>
      <c r="E441" s="313"/>
      <c r="F441" s="312"/>
      <c r="G441" s="314"/>
      <c r="H441" s="314"/>
      <c r="I441" s="314"/>
      <c r="J441" s="314"/>
      <c r="K441" s="296">
        <f>K442</f>
        <v>37.86</v>
      </c>
    </row>
    <row r="442" spans="2:11" ht="42.75" customHeight="1" x14ac:dyDescent="0.4">
      <c r="B442" s="303" t="str">
        <f>+IF(K442="",CHAR(64),B441)</f>
        <v>D2060280</v>
      </c>
      <c r="C442" s="269" t="s">
        <v>1436</v>
      </c>
      <c r="D442" s="266"/>
      <c r="E442" s="267"/>
      <c r="F442" s="266"/>
      <c r="G442" s="271"/>
      <c r="H442" s="271"/>
      <c r="I442" s="271"/>
      <c r="J442" s="272">
        <v>37.86</v>
      </c>
      <c r="K442" s="273">
        <f>J442</f>
        <v>37.86</v>
      </c>
    </row>
    <row r="443" spans="2:11" ht="42.75" customHeight="1" x14ac:dyDescent="0.4">
      <c r="B443" s="293" t="str">
        <f>PRESUPUESTO!C175</f>
        <v>D2060290</v>
      </c>
      <c r="C443" s="311" t="str">
        <f>PRESUPUESTO!D175</f>
        <v>TUBERIA CPVC - SCH80 DIAMETRO 2"</v>
      </c>
      <c r="D443" s="312" t="str">
        <f>PRESUPUESTO!E175</f>
        <v>ML</v>
      </c>
      <c r="E443" s="313"/>
      <c r="F443" s="312"/>
      <c r="G443" s="314"/>
      <c r="H443" s="314"/>
      <c r="I443" s="314"/>
      <c r="J443" s="314"/>
      <c r="K443" s="296">
        <f>K444</f>
        <v>3.43</v>
      </c>
    </row>
    <row r="444" spans="2:11" ht="42.75" customHeight="1" x14ac:dyDescent="0.4">
      <c r="B444" s="303" t="str">
        <f>+IF(K444="",CHAR(64),B443)</f>
        <v>D2060290</v>
      </c>
      <c r="C444" s="269" t="s">
        <v>1436</v>
      </c>
      <c r="D444" s="266"/>
      <c r="E444" s="267"/>
      <c r="F444" s="266"/>
      <c r="G444" s="271"/>
      <c r="H444" s="271"/>
      <c r="I444" s="271"/>
      <c r="J444" s="272">
        <v>3.43</v>
      </c>
      <c r="K444" s="273">
        <f>J444</f>
        <v>3.43</v>
      </c>
    </row>
    <row r="445" spans="2:11" ht="42.75" customHeight="1" x14ac:dyDescent="0.4">
      <c r="B445" s="304" t="str">
        <f>PRESUPUESTO!C176</f>
        <v>D2070</v>
      </c>
      <c r="C445" s="305" t="str">
        <f>PRESUPUESTO!D176</f>
        <v>PUNTOS HIDRAULICOS AGUA FRIA</v>
      </c>
      <c r="D445" s="306"/>
      <c r="E445" s="307"/>
      <c r="F445" s="306"/>
      <c r="G445" s="308"/>
      <c r="H445" s="309"/>
      <c r="I445" s="308"/>
      <c r="J445" s="308"/>
      <c r="K445" s="310"/>
    </row>
    <row r="446" spans="2:11" ht="42.75" customHeight="1" x14ac:dyDescent="0.4">
      <c r="B446" s="293" t="str">
        <f>PRESUPUESTO!C177</f>
        <v>D207010</v>
      </c>
      <c r="C446" s="311" t="str">
        <f>PRESUPUESTO!D177</f>
        <v>PUNTO A.F. SANITARIO  DE TANQUE ½"</v>
      </c>
      <c r="D446" s="312" t="str">
        <f>PRESUPUESTO!E177</f>
        <v>UN</v>
      </c>
      <c r="E446" s="313"/>
      <c r="F446" s="312"/>
      <c r="G446" s="314"/>
      <c r="H446" s="315"/>
      <c r="I446" s="314"/>
      <c r="J446" s="314"/>
      <c r="K446" s="296">
        <f>K447</f>
        <v>4</v>
      </c>
    </row>
    <row r="447" spans="2:11" ht="42.75" customHeight="1" x14ac:dyDescent="0.4">
      <c r="B447" s="303" t="str">
        <f>+IF(K447="",CHAR(64),B446)</f>
        <v>D207010</v>
      </c>
      <c r="C447" s="269" t="s">
        <v>1436</v>
      </c>
      <c r="D447" s="266"/>
      <c r="E447" s="267"/>
      <c r="F447" s="266"/>
      <c r="G447" s="271"/>
      <c r="H447" s="272"/>
      <c r="I447" s="271"/>
      <c r="J447" s="272">
        <v>4</v>
      </c>
      <c r="K447" s="273">
        <f>J447</f>
        <v>4</v>
      </c>
    </row>
    <row r="448" spans="2:11" ht="42.75" customHeight="1" x14ac:dyDescent="0.4">
      <c r="B448" s="293" t="str">
        <f>PRESUPUESTO!C178</f>
        <v>D207020</v>
      </c>
      <c r="C448" s="311" t="str">
        <f>PRESUPUESTO!D178</f>
        <v>PUNTO A.F. ORINAL ½"</v>
      </c>
      <c r="D448" s="312" t="str">
        <f>PRESUPUESTO!E178</f>
        <v>UN</v>
      </c>
      <c r="E448" s="313"/>
      <c r="F448" s="312"/>
      <c r="G448" s="314"/>
      <c r="H448" s="315"/>
      <c r="I448" s="314"/>
      <c r="J448" s="314"/>
      <c r="K448" s="296">
        <f>K449</f>
        <v>4</v>
      </c>
    </row>
    <row r="449" spans="2:11" ht="42.75" customHeight="1" x14ac:dyDescent="0.4">
      <c r="B449" s="303" t="str">
        <f>+IF(K449="",CHAR(64),B448)</f>
        <v>D207020</v>
      </c>
      <c r="C449" s="269" t="s">
        <v>1436</v>
      </c>
      <c r="D449" s="266"/>
      <c r="E449" s="267"/>
      <c r="F449" s="266"/>
      <c r="G449" s="271"/>
      <c r="H449" s="272"/>
      <c r="I449" s="271"/>
      <c r="J449" s="272">
        <v>4</v>
      </c>
      <c r="K449" s="273">
        <f>J449</f>
        <v>4</v>
      </c>
    </row>
    <row r="450" spans="2:11" ht="42.75" customHeight="1" x14ac:dyDescent="0.4">
      <c r="B450" s="293" t="str">
        <f>PRESUPUESTO!C179</f>
        <v>D207030</v>
      </c>
      <c r="C450" s="311" t="str">
        <f>PRESUPUESTO!D179</f>
        <v>PUNTO A.F. LAVAMANOS ½"</v>
      </c>
      <c r="D450" s="312" t="str">
        <f>PRESUPUESTO!E179</f>
        <v>UN</v>
      </c>
      <c r="E450" s="313"/>
      <c r="F450" s="312"/>
      <c r="G450" s="314"/>
      <c r="H450" s="315"/>
      <c r="I450" s="314"/>
      <c r="J450" s="314"/>
      <c r="K450" s="296">
        <f>+ROUND(SUM(K451:K451),2)</f>
        <v>19</v>
      </c>
    </row>
    <row r="451" spans="2:11" ht="42.75" customHeight="1" x14ac:dyDescent="0.4">
      <c r="B451" s="303" t="str">
        <f>+IF(K451="",CHAR(64),B450)</f>
        <v>D207030</v>
      </c>
      <c r="C451" s="269" t="s">
        <v>1436</v>
      </c>
      <c r="D451" s="266"/>
      <c r="E451" s="267"/>
      <c r="F451" s="266"/>
      <c r="G451" s="271"/>
      <c r="H451" s="272"/>
      <c r="I451" s="271"/>
      <c r="J451" s="272">
        <v>19</v>
      </c>
      <c r="K451" s="273">
        <f>J451</f>
        <v>19</v>
      </c>
    </row>
    <row r="452" spans="2:11" ht="42.75" customHeight="1" x14ac:dyDescent="0.4">
      <c r="B452" s="293" t="str">
        <f>PRESUPUESTO!C180</f>
        <v>D207040</v>
      </c>
      <c r="C452" s="311" t="str">
        <f>PRESUPUESTO!D180</f>
        <v>PUNTO A.F. LAVAPLATOS ½"</v>
      </c>
      <c r="D452" s="312" t="str">
        <f>PRESUPUESTO!E180</f>
        <v>UN</v>
      </c>
      <c r="E452" s="313"/>
      <c r="F452" s="312"/>
      <c r="G452" s="314"/>
      <c r="H452" s="315"/>
      <c r="I452" s="314"/>
      <c r="J452" s="314"/>
      <c r="K452" s="296">
        <f>+ROUND(SUM(K453:K453),2)</f>
        <v>22</v>
      </c>
    </row>
    <row r="453" spans="2:11" ht="42.75" customHeight="1" x14ac:dyDescent="0.4">
      <c r="B453" s="303" t="str">
        <f>+IF(K453="",CHAR(64),B452)</f>
        <v>D207040</v>
      </c>
      <c r="C453" s="269" t="s">
        <v>1436</v>
      </c>
      <c r="D453" s="266"/>
      <c r="E453" s="267"/>
      <c r="F453" s="266"/>
      <c r="G453" s="271"/>
      <c r="H453" s="272"/>
      <c r="I453" s="271"/>
      <c r="J453" s="272">
        <v>22</v>
      </c>
      <c r="K453" s="273">
        <f>J453</f>
        <v>22</v>
      </c>
    </row>
    <row r="454" spans="2:11" ht="42.75" customHeight="1" x14ac:dyDescent="0.4">
      <c r="B454" s="293" t="str">
        <f>PRESUPUESTO!C181</f>
        <v>D207050</v>
      </c>
      <c r="C454" s="311" t="str">
        <f>PRESUPUESTO!D181</f>
        <v>PUNTO A.F. DUCHA ½"</v>
      </c>
      <c r="D454" s="312" t="str">
        <f>PRESUPUESTO!E181</f>
        <v>UN</v>
      </c>
      <c r="E454" s="313"/>
      <c r="F454" s="312"/>
      <c r="G454" s="314"/>
      <c r="H454" s="315"/>
      <c r="I454" s="314"/>
      <c r="J454" s="314"/>
      <c r="K454" s="296">
        <f>+ROUND(SUM(K455:K455),2)</f>
        <v>1</v>
      </c>
    </row>
    <row r="455" spans="2:11" ht="42.75" customHeight="1" x14ac:dyDescent="0.4">
      <c r="B455" s="303" t="str">
        <f>+IF(K455="",CHAR(64),B454)</f>
        <v>D207050</v>
      </c>
      <c r="C455" s="269" t="s">
        <v>1436</v>
      </c>
      <c r="D455" s="266"/>
      <c r="E455" s="267"/>
      <c r="F455" s="266"/>
      <c r="G455" s="271"/>
      <c r="H455" s="272"/>
      <c r="I455" s="271"/>
      <c r="J455" s="272">
        <v>1</v>
      </c>
      <c r="K455" s="273">
        <f>J455</f>
        <v>1</v>
      </c>
    </row>
    <row r="456" spans="2:11" ht="42.75" customHeight="1" x14ac:dyDescent="0.4">
      <c r="B456" s="293" t="str">
        <f>PRESUPUESTO!C182</f>
        <v>D207060</v>
      </c>
      <c r="C456" s="311" t="str">
        <f>PRESUPUESTO!D182</f>
        <v>PUNTO A.F. LLAVE MANGUERA 1/2"</v>
      </c>
      <c r="D456" s="312" t="str">
        <f>PRESUPUESTO!E182</f>
        <v>UN</v>
      </c>
      <c r="E456" s="313"/>
      <c r="F456" s="312"/>
      <c r="G456" s="314"/>
      <c r="H456" s="315"/>
      <c r="I456" s="314"/>
      <c r="J456" s="314"/>
      <c r="K456" s="296">
        <f>+ROUND(SUM(K457:K457),2)</f>
        <v>14</v>
      </c>
    </row>
    <row r="457" spans="2:11" ht="42.75" customHeight="1" x14ac:dyDescent="0.4">
      <c r="B457" s="303" t="str">
        <f>+IF(K457="",CHAR(64),B456)</f>
        <v>D207060</v>
      </c>
      <c r="C457" s="269" t="s">
        <v>1436</v>
      </c>
      <c r="D457" s="266"/>
      <c r="E457" s="267"/>
      <c r="F457" s="266"/>
      <c r="G457" s="271"/>
      <c r="H457" s="272"/>
      <c r="I457" s="271"/>
      <c r="J457" s="272">
        <v>14</v>
      </c>
      <c r="K457" s="273">
        <f>J457</f>
        <v>14</v>
      </c>
    </row>
    <row r="458" spans="2:11" ht="42.75" customHeight="1" x14ac:dyDescent="0.4">
      <c r="B458" s="293" t="str">
        <f>PRESUPUESTO!C183</f>
        <v>D2070100</v>
      </c>
      <c r="C458" s="311" t="str">
        <f>PRESUPUESTO!D183</f>
        <v>PUNTO A.F. POCETA ½"</v>
      </c>
      <c r="D458" s="312" t="str">
        <f>PRESUPUESTO!E183</f>
        <v>UN</v>
      </c>
      <c r="E458" s="313"/>
      <c r="F458" s="312"/>
      <c r="G458" s="314"/>
      <c r="H458" s="315"/>
      <c r="I458" s="314"/>
      <c r="J458" s="314"/>
      <c r="K458" s="296">
        <f>+ROUND(SUM(K459:K459),2)</f>
        <v>5</v>
      </c>
    </row>
    <row r="459" spans="2:11" ht="42.75" customHeight="1" x14ac:dyDescent="0.4">
      <c r="B459" s="303" t="str">
        <f>+IF(K459="",CHAR(64),B458)</f>
        <v>D2070100</v>
      </c>
      <c r="C459" s="269" t="s">
        <v>1436</v>
      </c>
      <c r="D459" s="266"/>
      <c r="E459" s="267"/>
      <c r="F459" s="266"/>
      <c r="G459" s="271"/>
      <c r="H459" s="272"/>
      <c r="I459" s="271"/>
      <c r="J459" s="272">
        <v>5</v>
      </c>
      <c r="K459" s="273">
        <f>J459</f>
        <v>5</v>
      </c>
    </row>
    <row r="460" spans="2:11" ht="42.75" customHeight="1" x14ac:dyDescent="0.4">
      <c r="B460" s="293" t="str">
        <f>PRESUPUESTO!C184</f>
        <v>D2070120</v>
      </c>
      <c r="C460" s="311" t="str">
        <f>PRESUPUESTO!D184</f>
        <v>PUNTO A.F. SANITARIO  DE FLUXÓMETRO 1 1/4"</v>
      </c>
      <c r="D460" s="312" t="str">
        <f>PRESUPUESTO!E184</f>
        <v>UN</v>
      </c>
      <c r="E460" s="313"/>
      <c r="F460" s="312"/>
      <c r="G460" s="314"/>
      <c r="H460" s="315"/>
      <c r="I460" s="314"/>
      <c r="J460" s="314"/>
      <c r="K460" s="296">
        <f>+ROUND(SUM(K461:K461),2)</f>
        <v>11</v>
      </c>
    </row>
    <row r="461" spans="2:11" ht="42.75" customHeight="1" x14ac:dyDescent="0.4">
      <c r="B461" s="303" t="str">
        <f>+IF(K461="",CHAR(64),B460)</f>
        <v>D2070120</v>
      </c>
      <c r="C461" s="269" t="s">
        <v>1436</v>
      </c>
      <c r="D461" s="266"/>
      <c r="E461" s="267"/>
      <c r="F461" s="266"/>
      <c r="G461" s="271"/>
      <c r="H461" s="272"/>
      <c r="I461" s="271"/>
      <c r="J461" s="272">
        <v>11</v>
      </c>
      <c r="K461" s="273">
        <f>J461</f>
        <v>11</v>
      </c>
    </row>
    <row r="462" spans="2:11" ht="42.75" customHeight="1" x14ac:dyDescent="0.4">
      <c r="B462" s="304" t="str">
        <f>PRESUPUESTO!C185</f>
        <v>D20100</v>
      </c>
      <c r="C462" s="305" t="str">
        <f>PRESUPUESTO!D185</f>
        <v>SALIDAS SANITARIAS</v>
      </c>
      <c r="D462" s="306"/>
      <c r="E462" s="307"/>
      <c r="F462" s="306"/>
      <c r="G462" s="308"/>
      <c r="H462" s="309"/>
      <c r="I462" s="308"/>
      <c r="J462" s="308"/>
      <c r="K462" s="310"/>
    </row>
    <row r="463" spans="2:11" ht="42.75" customHeight="1" x14ac:dyDescent="0.4">
      <c r="B463" s="293" t="s">
        <v>380</v>
      </c>
      <c r="C463" s="311" t="s">
        <v>381</v>
      </c>
      <c r="D463" s="312" t="s">
        <v>121</v>
      </c>
      <c r="E463" s="313"/>
      <c r="F463" s="312"/>
      <c r="G463" s="314"/>
      <c r="H463" s="315"/>
      <c r="I463" s="314"/>
      <c r="J463" s="314"/>
      <c r="K463" s="296">
        <f>K464</f>
        <v>4</v>
      </c>
    </row>
    <row r="464" spans="2:11" ht="42.75" customHeight="1" x14ac:dyDescent="0.4">
      <c r="B464" s="303" t="str">
        <f>+IF(K464="",CHAR(64),B463)</f>
        <v>D2010010</v>
      </c>
      <c r="C464" s="269" t="s">
        <v>1436</v>
      </c>
      <c r="D464" s="298"/>
      <c r="E464" s="267"/>
      <c r="F464" s="266"/>
      <c r="G464" s="271"/>
      <c r="H464" s="271"/>
      <c r="I464" s="272"/>
      <c r="J464" s="272">
        <v>4</v>
      </c>
      <c r="K464" s="273">
        <f>J464</f>
        <v>4</v>
      </c>
    </row>
    <row r="465" spans="2:11" ht="42.75" customHeight="1" x14ac:dyDescent="0.4">
      <c r="B465" s="293" t="s">
        <v>382</v>
      </c>
      <c r="C465" s="311" t="s">
        <v>383</v>
      </c>
      <c r="D465" s="312" t="s">
        <v>121</v>
      </c>
      <c r="E465" s="313"/>
      <c r="F465" s="312"/>
      <c r="G465" s="314"/>
      <c r="H465" s="314"/>
      <c r="I465" s="314"/>
      <c r="J465" s="314"/>
      <c r="K465" s="296">
        <f>K466</f>
        <v>19</v>
      </c>
    </row>
    <row r="466" spans="2:11" ht="42.75" customHeight="1" x14ac:dyDescent="0.4">
      <c r="B466" s="303" t="str">
        <f>+IF(K466="",CHAR(64),B465)</f>
        <v>D2010050</v>
      </c>
      <c r="C466" s="269" t="s">
        <v>1436</v>
      </c>
      <c r="D466" s="298"/>
      <c r="E466" s="267"/>
      <c r="F466" s="266"/>
      <c r="G466" s="271"/>
      <c r="H466" s="271"/>
      <c r="I466" s="272"/>
      <c r="J466" s="272">
        <v>19</v>
      </c>
      <c r="K466" s="273">
        <f>J466</f>
        <v>19</v>
      </c>
    </row>
    <row r="467" spans="2:11" ht="42.75" customHeight="1" x14ac:dyDescent="0.4">
      <c r="B467" s="293" t="str">
        <f>PRESUPUESTO!C188</f>
        <v>D2010090</v>
      </c>
      <c r="C467" s="311" t="str">
        <f>PRESUPUESTO!D188</f>
        <v>PUNTO SANITARIO SIFON DE PISO 3"</v>
      </c>
      <c r="D467" s="312" t="str">
        <f>PRESUPUESTO!E188</f>
        <v>UN</v>
      </c>
      <c r="E467" s="313"/>
      <c r="F467" s="312"/>
      <c r="G467" s="314"/>
      <c r="H467" s="314"/>
      <c r="I467" s="314"/>
      <c r="J467" s="314"/>
      <c r="K467" s="296">
        <f>K468</f>
        <v>17</v>
      </c>
    </row>
    <row r="468" spans="2:11" ht="42.75" customHeight="1" x14ac:dyDescent="0.4">
      <c r="B468" s="303" t="str">
        <f>+IF(K468="",CHAR(64),B467)</f>
        <v>D2010090</v>
      </c>
      <c r="C468" s="269" t="s">
        <v>1436</v>
      </c>
      <c r="D468" s="298"/>
      <c r="E468" s="267"/>
      <c r="F468" s="266"/>
      <c r="G468" s="271"/>
      <c r="H468" s="271"/>
      <c r="I468" s="272"/>
      <c r="J468" s="272">
        <v>17</v>
      </c>
      <c r="K468" s="273">
        <f>J468</f>
        <v>17</v>
      </c>
    </row>
    <row r="469" spans="2:11" ht="42.75" customHeight="1" x14ac:dyDescent="0.4">
      <c r="B469" s="293" t="str">
        <f>PRESUPUESTO!C190</f>
        <v>D20100140</v>
      </c>
      <c r="C469" s="311" t="str">
        <f>PRESUPUESTO!D190</f>
        <v>PUNTO SANITARIO FLUXÓMETRO 4"</v>
      </c>
      <c r="D469" s="312" t="str">
        <f>PRESUPUESTO!E190</f>
        <v>UN</v>
      </c>
      <c r="E469" s="313"/>
      <c r="F469" s="312"/>
      <c r="G469" s="314"/>
      <c r="H469" s="314"/>
      <c r="I469" s="314"/>
      <c r="J469" s="314"/>
      <c r="K469" s="296">
        <f>K470</f>
        <v>11</v>
      </c>
    </row>
    <row r="470" spans="2:11" ht="42.75" customHeight="1" x14ac:dyDescent="0.4">
      <c r="B470" s="303" t="str">
        <f>+IF(K470="",CHAR(64),B469)</f>
        <v>D20100140</v>
      </c>
      <c r="C470" s="269" t="s">
        <v>1436</v>
      </c>
      <c r="D470" s="298"/>
      <c r="E470" s="267"/>
      <c r="F470" s="266"/>
      <c r="G470" s="271"/>
      <c r="H470" s="271"/>
      <c r="I470" s="272"/>
      <c r="J470" s="272">
        <v>11</v>
      </c>
      <c r="K470" s="273">
        <f>J470</f>
        <v>11</v>
      </c>
    </row>
    <row r="471" spans="2:11" ht="42.75" customHeight="1" x14ac:dyDescent="0.4">
      <c r="B471" s="293" t="str">
        <f>PRESUPUESTO!C191</f>
        <v>D20100150</v>
      </c>
      <c r="C471" s="311" t="str">
        <f>PRESUPUESTO!D191</f>
        <v>PUNTO SANITARIO DUCHA 2"</v>
      </c>
      <c r="D471" s="312" t="str">
        <f>PRESUPUESTO!E191</f>
        <v>UN</v>
      </c>
      <c r="E471" s="313"/>
      <c r="F471" s="312"/>
      <c r="G471" s="314"/>
      <c r="H471" s="314"/>
      <c r="I471" s="314"/>
      <c r="J471" s="314"/>
      <c r="K471" s="296">
        <f>K472</f>
        <v>1</v>
      </c>
    </row>
    <row r="472" spans="2:11" ht="42.75" customHeight="1" x14ac:dyDescent="0.4">
      <c r="B472" s="303" t="str">
        <f>+IF(K472="",CHAR(64),B471)</f>
        <v>D20100150</v>
      </c>
      <c r="C472" s="269" t="s">
        <v>1436</v>
      </c>
      <c r="D472" s="298"/>
      <c r="E472" s="267"/>
      <c r="F472" s="266"/>
      <c r="G472" s="271"/>
      <c r="H472" s="271"/>
      <c r="I472" s="272"/>
      <c r="J472" s="272">
        <v>1</v>
      </c>
      <c r="K472" s="273">
        <f>J472</f>
        <v>1</v>
      </c>
    </row>
    <row r="473" spans="2:11" ht="42.75" customHeight="1" x14ac:dyDescent="0.4">
      <c r="B473" s="293" t="str">
        <f>PRESUPUESTO!C192</f>
        <v>D20100180</v>
      </c>
      <c r="C473" s="311" t="str">
        <f>PRESUPUESTO!D192</f>
        <v>PUNTO SANITARIO ORINAL 2"</v>
      </c>
      <c r="D473" s="312" t="str">
        <f>PRESUPUESTO!E192</f>
        <v>UN</v>
      </c>
      <c r="E473" s="313"/>
      <c r="F473" s="312"/>
      <c r="G473" s="314"/>
      <c r="H473" s="314"/>
      <c r="I473" s="314"/>
      <c r="J473" s="314"/>
      <c r="K473" s="296">
        <f>K474</f>
        <v>4</v>
      </c>
    </row>
    <row r="474" spans="2:11" ht="42.75" customHeight="1" x14ac:dyDescent="0.4">
      <c r="B474" s="303" t="str">
        <f>+IF(K474="",CHAR(64),B473)</f>
        <v>D20100180</v>
      </c>
      <c r="C474" s="269" t="s">
        <v>1436</v>
      </c>
      <c r="D474" s="298"/>
      <c r="E474" s="267"/>
      <c r="F474" s="266"/>
      <c r="G474" s="271"/>
      <c r="H474" s="271"/>
      <c r="I474" s="272"/>
      <c r="J474" s="272">
        <v>4</v>
      </c>
      <c r="K474" s="273">
        <f>J474</f>
        <v>4</v>
      </c>
    </row>
    <row r="475" spans="2:11" ht="42.75" customHeight="1" x14ac:dyDescent="0.4">
      <c r="B475" s="293" t="str">
        <f>PRESUPUESTO!C193</f>
        <v>D20100190</v>
      </c>
      <c r="C475" s="311" t="str">
        <f>PRESUPUESTO!D193</f>
        <v>PUNTO SANITARIO LAVAPLATOS 2"</v>
      </c>
      <c r="D475" s="312" t="str">
        <f>PRESUPUESTO!E193</f>
        <v>UN</v>
      </c>
      <c r="E475" s="313"/>
      <c r="F475" s="312"/>
      <c r="G475" s="314"/>
      <c r="H475" s="314"/>
      <c r="I475" s="314"/>
      <c r="J475" s="314"/>
      <c r="K475" s="296">
        <f>K476</f>
        <v>22</v>
      </c>
    </row>
    <row r="476" spans="2:11" ht="42.75" customHeight="1" x14ac:dyDescent="0.4">
      <c r="B476" s="303" t="str">
        <f>+IF(K476="",CHAR(64),B475)</f>
        <v>D20100190</v>
      </c>
      <c r="C476" s="269" t="s">
        <v>1436</v>
      </c>
      <c r="D476" s="298"/>
      <c r="E476" s="267"/>
      <c r="F476" s="266"/>
      <c r="G476" s="271"/>
      <c r="H476" s="271"/>
      <c r="I476" s="272"/>
      <c r="J476" s="272">
        <v>22</v>
      </c>
      <c r="K476" s="273">
        <f>J476</f>
        <v>22</v>
      </c>
    </row>
    <row r="477" spans="2:11" ht="42.75" customHeight="1" x14ac:dyDescent="0.4">
      <c r="B477" s="293" t="s">
        <v>386</v>
      </c>
      <c r="C477" s="311" t="s">
        <v>387</v>
      </c>
      <c r="D477" s="312" t="s">
        <v>121</v>
      </c>
      <c r="E477" s="313"/>
      <c r="F477" s="312"/>
      <c r="G477" s="314"/>
      <c r="H477" s="314"/>
      <c r="I477" s="314"/>
      <c r="J477" s="314"/>
      <c r="K477" s="296">
        <f>K478</f>
        <v>13</v>
      </c>
    </row>
    <row r="478" spans="2:11" ht="42.75" customHeight="1" x14ac:dyDescent="0.4">
      <c r="B478" s="303" t="str">
        <f>+IF(K478="",CHAR(64),B477)</f>
        <v>D20100110</v>
      </c>
      <c r="C478" s="269" t="s">
        <v>1436</v>
      </c>
      <c r="D478" s="298"/>
      <c r="E478" s="267"/>
      <c r="F478" s="266"/>
      <c r="G478" s="271"/>
      <c r="H478" s="271"/>
      <c r="I478" s="272"/>
      <c r="J478" s="272">
        <v>13</v>
      </c>
      <c r="K478" s="273">
        <f>J478</f>
        <v>13</v>
      </c>
    </row>
    <row r="479" spans="2:11" ht="42.75" customHeight="1" x14ac:dyDescent="0.4">
      <c r="B479" s="304" t="str">
        <f>PRESUPUESTO!C194</f>
        <v>D20110</v>
      </c>
      <c r="C479" s="305" t="str">
        <f>PRESUPUESTO!D194</f>
        <v>RED GENERAL DE DESAGUES AGUAS RESIDUALES</v>
      </c>
      <c r="D479" s="306"/>
      <c r="E479" s="307"/>
      <c r="F479" s="306"/>
      <c r="G479" s="308"/>
      <c r="H479" s="309"/>
      <c r="I479" s="308"/>
      <c r="J479" s="308"/>
      <c r="K479" s="310"/>
    </row>
    <row r="480" spans="2:11" ht="42.75" customHeight="1" x14ac:dyDescent="0.4">
      <c r="B480" s="293" t="s">
        <v>398</v>
      </c>
      <c r="C480" s="311" t="s">
        <v>399</v>
      </c>
      <c r="D480" s="312" t="s">
        <v>38</v>
      </c>
      <c r="E480" s="313"/>
      <c r="F480" s="312"/>
      <c r="G480" s="314"/>
      <c r="H480" s="315"/>
      <c r="I480" s="314"/>
      <c r="J480" s="314"/>
      <c r="K480" s="296">
        <f>K481</f>
        <v>97.68</v>
      </c>
    </row>
    <row r="481" spans="2:11" ht="42.75" customHeight="1" x14ac:dyDescent="0.4">
      <c r="B481" s="303" t="str">
        <f>+IF(K481="",CHAR(64),B480)</f>
        <v>D2011010</v>
      </c>
      <c r="C481" s="269" t="s">
        <v>1436</v>
      </c>
      <c r="D481" s="266"/>
      <c r="E481" s="267"/>
      <c r="F481" s="266"/>
      <c r="G481" s="271"/>
      <c r="H481" s="271"/>
      <c r="I481" s="272"/>
      <c r="J481" s="272">
        <v>97.68</v>
      </c>
      <c r="K481" s="273">
        <f>J481</f>
        <v>97.68</v>
      </c>
    </row>
    <row r="482" spans="2:11" ht="42.75" customHeight="1" x14ac:dyDescent="0.4">
      <c r="B482" s="293" t="s">
        <v>400</v>
      </c>
      <c r="C482" s="311" t="s">
        <v>401</v>
      </c>
      <c r="D482" s="312" t="s">
        <v>38</v>
      </c>
      <c r="E482" s="313"/>
      <c r="F482" s="312"/>
      <c r="G482" s="314"/>
      <c r="H482" s="314"/>
      <c r="I482" s="314"/>
      <c r="J482" s="314"/>
      <c r="K482" s="296">
        <f>K483</f>
        <v>171.37</v>
      </c>
    </row>
    <row r="483" spans="2:11" ht="42.75" customHeight="1" x14ac:dyDescent="0.4">
      <c r="B483" s="303" t="str">
        <f>+IF(K483="",CHAR(64),B482)</f>
        <v>D2011020</v>
      </c>
      <c r="C483" s="269" t="s">
        <v>1436</v>
      </c>
      <c r="D483" s="266"/>
      <c r="E483" s="267"/>
      <c r="F483" s="266"/>
      <c r="G483" s="271"/>
      <c r="H483" s="271"/>
      <c r="I483" s="272"/>
      <c r="J483" s="272">
        <v>171.37</v>
      </c>
      <c r="K483" s="273">
        <f>J483</f>
        <v>171.37</v>
      </c>
    </row>
    <row r="484" spans="2:11" ht="42.75" customHeight="1" x14ac:dyDescent="0.4">
      <c r="B484" s="293" t="s">
        <v>402</v>
      </c>
      <c r="C484" s="311" t="s">
        <v>1437</v>
      </c>
      <c r="D484" s="312" t="s">
        <v>121</v>
      </c>
      <c r="E484" s="313"/>
      <c r="F484" s="312"/>
      <c r="G484" s="314"/>
      <c r="H484" s="314"/>
      <c r="I484" s="314"/>
      <c r="J484" s="314"/>
      <c r="K484" s="296">
        <f>K485</f>
        <v>273</v>
      </c>
    </row>
    <row r="485" spans="2:11" ht="42.75" customHeight="1" x14ac:dyDescent="0.4">
      <c r="B485" s="303" t="str">
        <f>+IF(K485="",CHAR(64),B484)</f>
        <v>D2011030</v>
      </c>
      <c r="C485" s="269" t="s">
        <v>1436</v>
      </c>
      <c r="D485" s="266"/>
      <c r="E485" s="267"/>
      <c r="F485" s="266"/>
      <c r="G485" s="271"/>
      <c r="H485" s="271"/>
      <c r="I485" s="272"/>
      <c r="J485" s="272">
        <v>273</v>
      </c>
      <c r="K485" s="273">
        <f>J485</f>
        <v>273</v>
      </c>
    </row>
    <row r="486" spans="2:11" ht="42.75" customHeight="1" x14ac:dyDescent="0.4">
      <c r="B486" s="293" t="s">
        <v>404</v>
      </c>
      <c r="C486" s="311" t="s">
        <v>429</v>
      </c>
      <c r="D486" s="312" t="s">
        <v>121</v>
      </c>
      <c r="E486" s="313"/>
      <c r="F486" s="312"/>
      <c r="G486" s="314"/>
      <c r="H486" s="314"/>
      <c r="I486" s="314"/>
      <c r="J486" s="314"/>
      <c r="K486" s="296">
        <f>K487</f>
        <v>125</v>
      </c>
    </row>
    <row r="487" spans="2:11" ht="42.75" customHeight="1" x14ac:dyDescent="0.4">
      <c r="B487" s="303" t="str">
        <f>+IF(K487="",CHAR(64),B486)</f>
        <v>D2011040</v>
      </c>
      <c r="C487" s="269" t="s">
        <v>1436</v>
      </c>
      <c r="D487" s="266"/>
      <c r="E487" s="267"/>
      <c r="F487" s="266"/>
      <c r="G487" s="271"/>
      <c r="H487" s="271"/>
      <c r="I487" s="272"/>
      <c r="J487" s="272">
        <v>125</v>
      </c>
      <c r="K487" s="273">
        <f>J487</f>
        <v>125</v>
      </c>
    </row>
    <row r="488" spans="2:11" ht="42.75" customHeight="1" x14ac:dyDescent="0.4">
      <c r="B488" s="293" t="s">
        <v>406</v>
      </c>
      <c r="C488" s="311" t="s">
        <v>407</v>
      </c>
      <c r="D488" s="312" t="s">
        <v>38</v>
      </c>
      <c r="E488" s="313"/>
      <c r="F488" s="312"/>
      <c r="G488" s="314"/>
      <c r="H488" s="314"/>
      <c r="I488" s="314"/>
      <c r="J488" s="314"/>
      <c r="K488" s="296">
        <f>K489</f>
        <v>111.89</v>
      </c>
    </row>
    <row r="489" spans="2:11" ht="42.75" customHeight="1" x14ac:dyDescent="0.4">
      <c r="B489" s="303" t="str">
        <f>+IF(K489="",CHAR(64),B488)</f>
        <v>D2011050</v>
      </c>
      <c r="C489" s="269" t="s">
        <v>1436</v>
      </c>
      <c r="D489" s="266"/>
      <c r="E489" s="267"/>
      <c r="F489" s="266"/>
      <c r="G489" s="271"/>
      <c r="H489" s="271"/>
      <c r="I489" s="272"/>
      <c r="J489" s="272">
        <v>111.89</v>
      </c>
      <c r="K489" s="273">
        <f>J489</f>
        <v>111.89</v>
      </c>
    </row>
    <row r="490" spans="2:11" ht="42.75" customHeight="1" x14ac:dyDescent="0.4">
      <c r="B490" s="293" t="s">
        <v>408</v>
      </c>
      <c r="C490" s="311" t="s">
        <v>561</v>
      </c>
      <c r="D490" s="312" t="s">
        <v>121</v>
      </c>
      <c r="E490" s="313"/>
      <c r="F490" s="312"/>
      <c r="G490" s="314"/>
      <c r="H490" s="314"/>
      <c r="I490" s="314"/>
      <c r="J490" s="314"/>
      <c r="K490" s="296">
        <f>+K491</f>
        <v>41</v>
      </c>
    </row>
    <row r="491" spans="2:11" ht="42.75" customHeight="1" x14ac:dyDescent="0.4">
      <c r="B491" s="303" t="str">
        <f>+IF(K491="",CHAR(64),B490)</f>
        <v>D2011060</v>
      </c>
      <c r="C491" s="269" t="s">
        <v>1436</v>
      </c>
      <c r="D491" s="266"/>
      <c r="E491" s="267"/>
      <c r="F491" s="266"/>
      <c r="G491" s="271"/>
      <c r="H491" s="271"/>
      <c r="I491" s="272"/>
      <c r="J491" s="272">
        <v>41</v>
      </c>
      <c r="K491" s="273">
        <f>J491</f>
        <v>41</v>
      </c>
    </row>
    <row r="492" spans="2:11" ht="42.75" customHeight="1" x14ac:dyDescent="0.4">
      <c r="B492" s="293" t="str">
        <f>PRESUPUESTO!C201</f>
        <v>D2011070</v>
      </c>
      <c r="C492" s="311" t="str">
        <f>PRESUPUESTO!D201</f>
        <v>TUBERÍA PVC-S DIÁMETRO 3" - AGUAS RESIDUALES</v>
      </c>
      <c r="D492" s="312" t="str">
        <f>PRESUPUESTO!E201</f>
        <v>ML</v>
      </c>
      <c r="E492" s="313"/>
      <c r="F492" s="312"/>
      <c r="G492" s="314"/>
      <c r="H492" s="314"/>
      <c r="I492" s="314"/>
      <c r="J492" s="314"/>
      <c r="K492" s="296">
        <f>K493</f>
        <v>87.63</v>
      </c>
    </row>
    <row r="493" spans="2:11" ht="42.75" customHeight="1" x14ac:dyDescent="0.4">
      <c r="B493" s="303" t="str">
        <f>+IF(K493="",CHAR(64),B492)</f>
        <v>D2011070</v>
      </c>
      <c r="C493" s="269" t="s">
        <v>1436</v>
      </c>
      <c r="D493" s="266"/>
      <c r="E493" s="267"/>
      <c r="F493" s="266"/>
      <c r="G493" s="271"/>
      <c r="H493" s="271"/>
      <c r="I493" s="272"/>
      <c r="J493" s="272">
        <v>87.63</v>
      </c>
      <c r="K493" s="273">
        <f>J493</f>
        <v>87.63</v>
      </c>
    </row>
    <row r="494" spans="2:11" ht="42.75" customHeight="1" x14ac:dyDescent="0.4">
      <c r="B494" s="293" t="str">
        <f>PRESUPUESTO!C202</f>
        <v>D2011080</v>
      </c>
      <c r="C494" s="311" t="str">
        <f>PRESUPUESTO!D202</f>
        <v>SOPORTES COLGANTES 2"- 3" - AGUAS RESIDUALES</v>
      </c>
      <c r="D494" s="312" t="str">
        <f>PRESUPUESTO!E202</f>
        <v>UN</v>
      </c>
      <c r="E494" s="313"/>
      <c r="F494" s="312"/>
      <c r="G494" s="314"/>
      <c r="H494" s="314"/>
      <c r="I494" s="314"/>
      <c r="J494" s="314"/>
      <c r="K494" s="296">
        <f>K495</f>
        <v>16</v>
      </c>
    </row>
    <row r="495" spans="2:11" ht="42.75" customHeight="1" x14ac:dyDescent="0.4">
      <c r="B495" s="303" t="str">
        <f>+IF(K495="",CHAR(64),B494)</f>
        <v>D2011080</v>
      </c>
      <c r="C495" s="269" t="s">
        <v>1436</v>
      </c>
      <c r="D495" s="266"/>
      <c r="E495" s="267"/>
      <c r="F495" s="266"/>
      <c r="G495" s="271"/>
      <c r="H495" s="271"/>
      <c r="I495" s="272"/>
      <c r="J495" s="272">
        <v>16</v>
      </c>
      <c r="K495" s="273">
        <f>J495</f>
        <v>16</v>
      </c>
    </row>
    <row r="496" spans="2:11" ht="42.75" customHeight="1" x14ac:dyDescent="0.4">
      <c r="B496" s="293" t="str">
        <f>PRESUPUESTO!C203</f>
        <v>D20110100</v>
      </c>
      <c r="C496" s="311" t="str">
        <f>PRESUPUESTO!D203</f>
        <v>ACCESORIOS PVC-S DIÁMETRO 3" - AGUAS RESIDUALES</v>
      </c>
      <c r="D496" s="312" t="str">
        <f>PRESUPUESTO!E203</f>
        <v>UN</v>
      </c>
      <c r="E496" s="313"/>
      <c r="F496" s="312"/>
      <c r="G496" s="314"/>
      <c r="H496" s="314"/>
      <c r="I496" s="314"/>
      <c r="J496" s="314"/>
      <c r="K496" s="296">
        <f>K497</f>
        <v>109</v>
      </c>
    </row>
    <row r="497" spans="2:11" ht="42.75" customHeight="1" x14ac:dyDescent="0.4">
      <c r="B497" s="303" t="str">
        <f>+IF(K497="",CHAR(64),B496)</f>
        <v>D20110100</v>
      </c>
      <c r="C497" s="269" t="s">
        <v>1436</v>
      </c>
      <c r="D497" s="266"/>
      <c r="E497" s="267"/>
      <c r="F497" s="266"/>
      <c r="G497" s="271"/>
      <c r="H497" s="271"/>
      <c r="I497" s="272"/>
      <c r="J497" s="272">
        <v>109</v>
      </c>
      <c r="K497" s="273">
        <f>J497</f>
        <v>109</v>
      </c>
    </row>
    <row r="498" spans="2:11" ht="42.75" customHeight="1" x14ac:dyDescent="0.4">
      <c r="B498" s="293" t="str">
        <f>PRESUPUESTO!C204</f>
        <v>D20110130</v>
      </c>
      <c r="C498" s="311" t="str">
        <f>PRESUPUESTO!D204</f>
        <v>TUBERÍA PVC-L DIÁMETRO 4"</v>
      </c>
      <c r="D498" s="312" t="str">
        <f>PRESUPUESTO!E204</f>
        <v>ML</v>
      </c>
      <c r="E498" s="313"/>
      <c r="F498" s="312"/>
      <c r="G498" s="314"/>
      <c r="H498" s="314"/>
      <c r="I498" s="314"/>
      <c r="J498" s="314"/>
      <c r="K498" s="296">
        <f>K499</f>
        <v>12.87</v>
      </c>
    </row>
    <row r="499" spans="2:11" ht="42.75" customHeight="1" x14ac:dyDescent="0.4">
      <c r="B499" s="303" t="str">
        <f>+IF(K499="",CHAR(64),B498)</f>
        <v>D20110130</v>
      </c>
      <c r="C499" s="269" t="s">
        <v>1436</v>
      </c>
      <c r="D499" s="266"/>
      <c r="E499" s="267"/>
      <c r="F499" s="266"/>
      <c r="G499" s="271"/>
      <c r="H499" s="271"/>
      <c r="I499" s="272"/>
      <c r="J499" s="272">
        <v>12.87</v>
      </c>
      <c r="K499" s="273">
        <f>J499</f>
        <v>12.87</v>
      </c>
    </row>
    <row r="500" spans="2:11" ht="42.75" customHeight="1" x14ac:dyDescent="0.4">
      <c r="B500" s="293" t="str">
        <f>PRESUPUESTO!C205</f>
        <v>D20110170</v>
      </c>
      <c r="C500" s="311" t="str">
        <f>PRESUPUESTO!D205</f>
        <v>ABRAZADERA 4"- 6"</v>
      </c>
      <c r="D500" s="312" t="str">
        <f>PRESUPUESTO!E205</f>
        <v>UN</v>
      </c>
      <c r="E500" s="313"/>
      <c r="F500" s="312"/>
      <c r="G500" s="314"/>
      <c r="H500" s="314"/>
      <c r="I500" s="314"/>
      <c r="J500" s="314"/>
      <c r="K500" s="296">
        <f>K501</f>
        <v>6</v>
      </c>
    </row>
    <row r="501" spans="2:11" ht="42.75" customHeight="1" x14ac:dyDescent="0.4">
      <c r="B501" s="303" t="str">
        <f>+IF(K501="",CHAR(64),B500)</f>
        <v>D20110170</v>
      </c>
      <c r="C501" s="269" t="s">
        <v>1436</v>
      </c>
      <c r="D501" s="266"/>
      <c r="E501" s="267"/>
      <c r="F501" s="266"/>
      <c r="G501" s="271"/>
      <c r="H501" s="271"/>
      <c r="I501" s="272"/>
      <c r="J501" s="272">
        <v>6</v>
      </c>
      <c r="K501" s="273">
        <f>J501</f>
        <v>6</v>
      </c>
    </row>
    <row r="502" spans="2:11" ht="42.75" customHeight="1" x14ac:dyDescent="0.4">
      <c r="B502" s="293" t="str">
        <f>PRESUPUESTO!C206</f>
        <v>D20110210</v>
      </c>
      <c r="C502" s="311" t="str">
        <f>PRESUPUESTO!D206</f>
        <v>TUBERÍA PVC-S DIÁMETRO 6"</v>
      </c>
      <c r="D502" s="312" t="str">
        <f>PRESUPUESTO!E206</f>
        <v>ML</v>
      </c>
      <c r="E502" s="313"/>
      <c r="F502" s="312"/>
      <c r="G502" s="314"/>
      <c r="H502" s="314"/>
      <c r="I502" s="314"/>
      <c r="J502" s="314"/>
      <c r="K502" s="296">
        <f>K503</f>
        <v>217.64</v>
      </c>
    </row>
    <row r="503" spans="2:11" ht="42.75" customHeight="1" x14ac:dyDescent="0.4">
      <c r="B503" s="303" t="str">
        <f>+IF(K503="",CHAR(64),B502)</f>
        <v>D20110210</v>
      </c>
      <c r="C503" s="269" t="s">
        <v>1436</v>
      </c>
      <c r="D503" s="266"/>
      <c r="E503" s="267"/>
      <c r="F503" s="266"/>
      <c r="G503" s="271"/>
      <c r="H503" s="271"/>
      <c r="I503" s="272"/>
      <c r="J503" s="272">
        <v>217.64</v>
      </c>
      <c r="K503" s="273">
        <f>J503</f>
        <v>217.64</v>
      </c>
    </row>
    <row r="504" spans="2:11" ht="42.75" customHeight="1" x14ac:dyDescent="0.4">
      <c r="B504" s="293" t="str">
        <f>PRESUPUESTO!C207</f>
        <v>D20110220</v>
      </c>
      <c r="C504" s="311" t="str">
        <f>PRESUPUESTO!D207</f>
        <v>TUBERÍA PVC-S DIÁMETRO 8"</v>
      </c>
      <c r="D504" s="312" t="str">
        <f>PRESUPUESTO!E207</f>
        <v>ML</v>
      </c>
      <c r="E504" s="313"/>
      <c r="F504" s="312"/>
      <c r="G504" s="314"/>
      <c r="H504" s="314"/>
      <c r="I504" s="314"/>
      <c r="J504" s="314"/>
      <c r="K504" s="296">
        <f>K505</f>
        <v>55.4</v>
      </c>
    </row>
    <row r="505" spans="2:11" ht="42.75" customHeight="1" x14ac:dyDescent="0.4">
      <c r="B505" s="303" t="str">
        <f>+IF(K505="",CHAR(64),B504)</f>
        <v>D20110220</v>
      </c>
      <c r="C505" s="269" t="s">
        <v>1436</v>
      </c>
      <c r="D505" s="266"/>
      <c r="E505" s="267"/>
      <c r="F505" s="266"/>
      <c r="G505" s="271"/>
      <c r="H505" s="271"/>
      <c r="I505" s="272"/>
      <c r="J505" s="272">
        <v>55.4</v>
      </c>
      <c r="K505" s="273">
        <f>J505</f>
        <v>55.4</v>
      </c>
    </row>
    <row r="506" spans="2:11" ht="42.75" customHeight="1" x14ac:dyDescent="0.4">
      <c r="B506" s="293" t="str">
        <f>PRESUPUESTO!C208</f>
        <v>D20110230</v>
      </c>
      <c r="C506" s="311" t="str">
        <f>PRESUPUESTO!D208</f>
        <v>TUBERÍA PVC-L DIÁMETRO 3"</v>
      </c>
      <c r="D506" s="312" t="str">
        <f>PRESUPUESTO!E208</f>
        <v>ML</v>
      </c>
      <c r="E506" s="313"/>
      <c r="F506" s="312"/>
      <c r="G506" s="314"/>
      <c r="H506" s="314"/>
      <c r="I506" s="314"/>
      <c r="J506" s="314"/>
      <c r="K506" s="296">
        <f>K507</f>
        <v>8.48</v>
      </c>
    </row>
    <row r="507" spans="2:11" ht="42.75" customHeight="1" x14ac:dyDescent="0.4">
      <c r="B507" s="303" t="str">
        <f>+IF(K507="",CHAR(64),B506)</f>
        <v>D20110230</v>
      </c>
      <c r="C507" s="269" t="s">
        <v>1436</v>
      </c>
      <c r="D507" s="266"/>
      <c r="E507" s="267"/>
      <c r="F507" s="266"/>
      <c r="G507" s="271"/>
      <c r="H507" s="271"/>
      <c r="I507" s="272"/>
      <c r="J507" s="272">
        <v>8.48</v>
      </c>
      <c r="K507" s="273">
        <f>J507</f>
        <v>8.48</v>
      </c>
    </row>
    <row r="508" spans="2:11" ht="42.75" customHeight="1" x14ac:dyDescent="0.4">
      <c r="B508" s="304" t="str">
        <f>PRESUPUESTO!C209</f>
        <v>D20120</v>
      </c>
      <c r="C508" s="305" t="str">
        <f>PRESUPUESTO!D209</f>
        <v>RED GENERAL DESAGÜES AGUAS LLUVIAS</v>
      </c>
      <c r="D508" s="306"/>
      <c r="E508" s="307"/>
      <c r="F508" s="306"/>
      <c r="G508" s="308"/>
      <c r="H508" s="309"/>
      <c r="I508" s="308"/>
      <c r="J508" s="308"/>
      <c r="K508" s="310"/>
    </row>
    <row r="509" spans="2:11" ht="42.75" customHeight="1" x14ac:dyDescent="0.4">
      <c r="B509" s="293" t="str">
        <f>PRESUPUESTO!C210</f>
        <v>D2012060</v>
      </c>
      <c r="C509" s="311" t="str">
        <f>PRESUPUESTO!D210</f>
        <v>ACCESORIOS PVC-S DIÁMETRO 4"</v>
      </c>
      <c r="D509" s="312" t="str">
        <f>PRESUPUESTO!E210</f>
        <v>UN</v>
      </c>
      <c r="E509" s="313"/>
      <c r="F509" s="312"/>
      <c r="G509" s="314"/>
      <c r="H509" s="315"/>
      <c r="I509" s="314"/>
      <c r="J509" s="314"/>
      <c r="K509" s="296">
        <f>K510</f>
        <v>47</v>
      </c>
    </row>
    <row r="510" spans="2:11" ht="42.75" customHeight="1" x14ac:dyDescent="0.4">
      <c r="B510" s="303" t="str">
        <f>+IF(K510="",CHAR(64),B509)</f>
        <v>D2012060</v>
      </c>
      <c r="C510" s="269" t="s">
        <v>1436</v>
      </c>
      <c r="D510" s="266"/>
      <c r="E510" s="267"/>
      <c r="F510" s="266"/>
      <c r="G510" s="271"/>
      <c r="H510" s="271"/>
      <c r="I510" s="272"/>
      <c r="J510" s="272">
        <v>47</v>
      </c>
      <c r="K510" s="273">
        <f>J510</f>
        <v>47</v>
      </c>
    </row>
    <row r="511" spans="2:11" ht="42.75" customHeight="1" x14ac:dyDescent="0.4">
      <c r="B511" s="293" t="str">
        <f>PRESUPUESTO!C211</f>
        <v>D2012070</v>
      </c>
      <c r="C511" s="311" t="str">
        <f>PRESUPUESTO!D211</f>
        <v>ACCESORIOS PVC-S DIÁMETRO 6"</v>
      </c>
      <c r="D511" s="312" t="str">
        <f>PRESUPUESTO!E211</f>
        <v>UN</v>
      </c>
      <c r="E511" s="313"/>
      <c r="F511" s="312"/>
      <c r="G511" s="314"/>
      <c r="H511" s="314"/>
      <c r="I511" s="314"/>
      <c r="J511" s="314"/>
      <c r="K511" s="296">
        <f>K512</f>
        <v>8</v>
      </c>
    </row>
    <row r="512" spans="2:11" ht="42.75" customHeight="1" x14ac:dyDescent="0.4">
      <c r="B512" s="303" t="str">
        <f>+IF(K512="",CHAR(64),B511)</f>
        <v>D2012070</v>
      </c>
      <c r="C512" s="269" t="s">
        <v>1436</v>
      </c>
      <c r="D512" s="266"/>
      <c r="E512" s="267"/>
      <c r="F512" s="266"/>
      <c r="G512" s="271"/>
      <c r="H512" s="271"/>
      <c r="I512" s="272"/>
      <c r="J512" s="272">
        <v>8</v>
      </c>
      <c r="K512" s="273">
        <f>J512</f>
        <v>8</v>
      </c>
    </row>
    <row r="513" spans="2:11" ht="42.75" customHeight="1" x14ac:dyDescent="0.4">
      <c r="B513" s="293" t="str">
        <f>PRESUPUESTO!C212</f>
        <v>D2012080</v>
      </c>
      <c r="C513" s="311" t="str">
        <f>PRESUPUESTO!D212</f>
        <v>ACCESORIOS PVC-S DIÁMETRO 8"</v>
      </c>
      <c r="D513" s="312" t="str">
        <f>PRESUPUESTO!E212</f>
        <v>UN</v>
      </c>
      <c r="E513" s="313"/>
      <c r="F513" s="312"/>
      <c r="G513" s="314"/>
      <c r="H513" s="314"/>
      <c r="I513" s="314"/>
      <c r="J513" s="314"/>
      <c r="K513" s="296">
        <f>K514</f>
        <v>1</v>
      </c>
    </row>
    <row r="514" spans="2:11" ht="42.75" customHeight="1" x14ac:dyDescent="0.4">
      <c r="B514" s="303" t="str">
        <f>+IF(K514="",CHAR(64),B513)</f>
        <v>D2012080</v>
      </c>
      <c r="C514" s="269" t="s">
        <v>1436</v>
      </c>
      <c r="D514" s="266"/>
      <c r="E514" s="267"/>
      <c r="F514" s="266"/>
      <c r="G514" s="271"/>
      <c r="H514" s="271"/>
      <c r="I514" s="272"/>
      <c r="J514" s="272">
        <v>1</v>
      </c>
      <c r="K514" s="273">
        <f>J514</f>
        <v>1</v>
      </c>
    </row>
    <row r="515" spans="2:11" ht="42.75" customHeight="1" x14ac:dyDescent="0.4">
      <c r="B515" s="293" t="str">
        <f>PRESUPUESTO!C213</f>
        <v>D2012090</v>
      </c>
      <c r="C515" s="311" t="str">
        <f>PRESUPUESTO!D213</f>
        <v>ACCESORIOS PVC-S DIÁMETRO 10"</v>
      </c>
      <c r="D515" s="312" t="str">
        <f>PRESUPUESTO!E213</f>
        <v>UN</v>
      </c>
      <c r="E515" s="313"/>
      <c r="F515" s="312"/>
      <c r="G515" s="314"/>
      <c r="H515" s="314"/>
      <c r="I515" s="314"/>
      <c r="J515" s="314"/>
      <c r="K515" s="296">
        <f>K516</f>
        <v>2</v>
      </c>
    </row>
    <row r="516" spans="2:11" ht="42.75" customHeight="1" x14ac:dyDescent="0.4">
      <c r="B516" s="303" t="str">
        <f>+IF(K516="",CHAR(64),B515)</f>
        <v>D2012090</v>
      </c>
      <c r="C516" s="269" t="s">
        <v>1436</v>
      </c>
      <c r="D516" s="266"/>
      <c r="E516" s="267"/>
      <c r="F516" s="266"/>
      <c r="G516" s="271"/>
      <c r="H516" s="271"/>
      <c r="I516" s="272"/>
      <c r="J516" s="272">
        <v>2</v>
      </c>
      <c r="K516" s="273">
        <f>J516</f>
        <v>2</v>
      </c>
    </row>
    <row r="517" spans="2:11" ht="42.75" customHeight="1" x14ac:dyDescent="0.4">
      <c r="B517" s="293" t="str">
        <f>PRESUPUESTO!C214</f>
        <v>D20120420</v>
      </c>
      <c r="C517" s="311" t="str">
        <f>PRESUPUESTO!D214</f>
        <v>TUBERÍA PVC-ALCANTARILLADO DIÁMETRO 4"</v>
      </c>
      <c r="D517" s="312" t="str">
        <f>PRESUPUESTO!E214</f>
        <v>ML</v>
      </c>
      <c r="E517" s="313"/>
      <c r="F517" s="312"/>
      <c r="G517" s="314"/>
      <c r="H517" s="314"/>
      <c r="I517" s="314"/>
      <c r="J517" s="314"/>
      <c r="K517" s="296">
        <f>K518</f>
        <v>125.22</v>
      </c>
    </row>
    <row r="518" spans="2:11" ht="42.75" customHeight="1" x14ac:dyDescent="0.4">
      <c r="B518" s="303" t="str">
        <f>+IF(K518="",CHAR(64),B517)</f>
        <v>D20120420</v>
      </c>
      <c r="C518" s="269" t="s">
        <v>1436</v>
      </c>
      <c r="D518" s="266"/>
      <c r="E518" s="267"/>
      <c r="F518" s="266"/>
      <c r="G518" s="271"/>
      <c r="H518" s="271"/>
      <c r="I518" s="272"/>
      <c r="J518" s="272">
        <v>125.22</v>
      </c>
      <c r="K518" s="273">
        <f>J518</f>
        <v>125.22</v>
      </c>
    </row>
    <row r="519" spans="2:11" ht="42.75" customHeight="1" x14ac:dyDescent="0.4">
      <c r="B519" s="293" t="str">
        <f>PRESUPUESTO!C215</f>
        <v>D20120430</v>
      </c>
      <c r="C519" s="311" t="str">
        <f>PRESUPUESTO!D215</f>
        <v>TUBERÍA PVC-ALCANTARILLADO DIÁMETRO 6"</v>
      </c>
      <c r="D519" s="312" t="str">
        <f>PRESUPUESTO!E215</f>
        <v>ML</v>
      </c>
      <c r="E519" s="313"/>
      <c r="F519" s="312"/>
      <c r="G519" s="314"/>
      <c r="H519" s="314"/>
      <c r="I519" s="314"/>
      <c r="J519" s="314"/>
      <c r="K519" s="296">
        <f>K520</f>
        <v>96.42</v>
      </c>
    </row>
    <row r="520" spans="2:11" ht="42.75" customHeight="1" x14ac:dyDescent="0.4">
      <c r="B520" s="303" t="str">
        <f>+IF(K520="",CHAR(64),B519)</f>
        <v>D20120430</v>
      </c>
      <c r="C520" s="269" t="s">
        <v>1436</v>
      </c>
      <c r="D520" s="266"/>
      <c r="E520" s="267"/>
      <c r="F520" s="266"/>
      <c r="G520" s="271"/>
      <c r="H520" s="271"/>
      <c r="I520" s="272"/>
      <c r="J520" s="272">
        <v>96.42</v>
      </c>
      <c r="K520" s="273">
        <f>J520</f>
        <v>96.42</v>
      </c>
    </row>
    <row r="521" spans="2:11" ht="42.75" customHeight="1" x14ac:dyDescent="0.4">
      <c r="B521" s="293" t="str">
        <f>PRESUPUESTO!C216</f>
        <v>D20120440</v>
      </c>
      <c r="C521" s="311" t="str">
        <f>PRESUPUESTO!D216</f>
        <v>TUBERÍA PVC-S DIÁMETRO 8"</v>
      </c>
      <c r="D521" s="312" t="str">
        <f>PRESUPUESTO!E216</f>
        <v>ML</v>
      </c>
      <c r="E521" s="313"/>
      <c r="F521" s="312"/>
      <c r="G521" s="314"/>
      <c r="H521" s="314"/>
      <c r="I521" s="314"/>
      <c r="J521" s="314"/>
      <c r="K521" s="296">
        <f>K522</f>
        <v>92.9</v>
      </c>
    </row>
    <row r="522" spans="2:11" ht="42.75" customHeight="1" x14ac:dyDescent="0.4">
      <c r="B522" s="303" t="str">
        <f>+IF(K522="",CHAR(64),B521)</f>
        <v>D20120440</v>
      </c>
      <c r="C522" s="269" t="s">
        <v>1436</v>
      </c>
      <c r="D522" s="266"/>
      <c r="E522" s="267"/>
      <c r="F522" s="266"/>
      <c r="G522" s="271"/>
      <c r="H522" s="271"/>
      <c r="I522" s="272"/>
      <c r="J522" s="272">
        <v>92.9</v>
      </c>
      <c r="K522" s="273">
        <f>J522</f>
        <v>92.9</v>
      </c>
    </row>
    <row r="523" spans="2:11" ht="42.75" customHeight="1" x14ac:dyDescent="0.4">
      <c r="B523" s="293" t="str">
        <f>PRESUPUESTO!C217</f>
        <v>D20120450</v>
      </c>
      <c r="C523" s="311" t="str">
        <f>PRESUPUESTO!D217</f>
        <v>SOPORTES COLGANTES 2"- 3"</v>
      </c>
      <c r="D523" s="312" t="str">
        <f>PRESUPUESTO!E217</f>
        <v>UN</v>
      </c>
      <c r="E523" s="313"/>
      <c r="F523" s="312"/>
      <c r="G523" s="314"/>
      <c r="H523" s="314"/>
      <c r="I523" s="314"/>
      <c r="J523" s="314"/>
      <c r="K523" s="296">
        <f>K524</f>
        <v>7</v>
      </c>
    </row>
    <row r="524" spans="2:11" ht="42.75" customHeight="1" x14ac:dyDescent="0.4">
      <c r="B524" s="303" t="str">
        <f>+IF(K524="",CHAR(64),B523)</f>
        <v>D20120450</v>
      </c>
      <c r="C524" s="269" t="s">
        <v>1436</v>
      </c>
      <c r="D524" s="266"/>
      <c r="E524" s="267"/>
      <c r="F524" s="266"/>
      <c r="G524" s="271"/>
      <c r="H524" s="271"/>
      <c r="I524" s="272"/>
      <c r="J524" s="272">
        <v>7</v>
      </c>
      <c r="K524" s="273">
        <f>J524</f>
        <v>7</v>
      </c>
    </row>
    <row r="525" spans="2:11" ht="42.75" customHeight="1" x14ac:dyDescent="0.4">
      <c r="B525" s="293" t="str">
        <f>PRESUPUESTO!C218</f>
        <v>D20120460</v>
      </c>
      <c r="C525" s="311" t="str">
        <f>PRESUPUESTO!D218</f>
        <v>TUBERÍA PVC-S DIÁMETRO 14"</v>
      </c>
      <c r="D525" s="312" t="str">
        <f>PRESUPUESTO!E218</f>
        <v>ML</v>
      </c>
      <c r="E525" s="313"/>
      <c r="F525" s="312"/>
      <c r="G525" s="314"/>
      <c r="H525" s="314"/>
      <c r="I525" s="314"/>
      <c r="J525" s="314"/>
      <c r="K525" s="296">
        <f>K526</f>
        <v>22.03</v>
      </c>
    </row>
    <row r="526" spans="2:11" ht="42.75" customHeight="1" x14ac:dyDescent="0.4">
      <c r="B526" s="303" t="str">
        <f>+IF(K526="",CHAR(64),B525)</f>
        <v>D20120460</v>
      </c>
      <c r="C526" s="269" t="s">
        <v>1436</v>
      </c>
      <c r="D526" s="266"/>
      <c r="E526" s="267"/>
      <c r="F526" s="266"/>
      <c r="G526" s="271"/>
      <c r="H526" s="271"/>
      <c r="I526" s="272"/>
      <c r="J526" s="272">
        <v>22.03</v>
      </c>
      <c r="K526" s="273">
        <f>J526</f>
        <v>22.03</v>
      </c>
    </row>
    <row r="527" spans="2:11" ht="42.75" customHeight="1" x14ac:dyDescent="0.4">
      <c r="B527" s="293" t="str">
        <f>PRESUPUESTO!C219</f>
        <v>D20120470</v>
      </c>
      <c r="C527" s="311" t="str">
        <f>PRESUPUESTO!D219</f>
        <v>TUBERÍA PVC-S DIÁMETRO 18"</v>
      </c>
      <c r="D527" s="312" t="str">
        <f>PRESUPUESTO!E219</f>
        <v>ML</v>
      </c>
      <c r="E527" s="313"/>
      <c r="F527" s="312"/>
      <c r="G527" s="314"/>
      <c r="H527" s="314"/>
      <c r="I527" s="314"/>
      <c r="J527" s="314"/>
      <c r="K527" s="296">
        <f>K528</f>
        <v>22.25</v>
      </c>
    </row>
    <row r="528" spans="2:11" ht="42.75" customHeight="1" x14ac:dyDescent="0.4">
      <c r="B528" s="303" t="str">
        <f>+IF(K528="",CHAR(64),B527)</f>
        <v>D20120470</v>
      </c>
      <c r="C528" s="269" t="s">
        <v>1436</v>
      </c>
      <c r="D528" s="266"/>
      <c r="E528" s="267"/>
      <c r="F528" s="266"/>
      <c r="G528" s="271"/>
      <c r="H528" s="271"/>
      <c r="I528" s="272"/>
      <c r="J528" s="272">
        <v>22.25</v>
      </c>
      <c r="K528" s="273">
        <f>J528</f>
        <v>22.25</v>
      </c>
    </row>
    <row r="529" spans="2:11" ht="42.75" customHeight="1" x14ac:dyDescent="0.4">
      <c r="B529" s="293" t="str">
        <f>PRESUPUESTO!C220</f>
        <v>D20120480</v>
      </c>
      <c r="C529" s="311" t="str">
        <f>PRESUPUESTO!D220</f>
        <v>TUBERÍA PVC-S DIÁMETRO 20"</v>
      </c>
      <c r="D529" s="312" t="str">
        <f>PRESUPUESTO!E220</f>
        <v>ML</v>
      </c>
      <c r="E529" s="313"/>
      <c r="F529" s="312"/>
      <c r="G529" s="314"/>
      <c r="H529" s="314"/>
      <c r="I529" s="314"/>
      <c r="J529" s="314"/>
      <c r="K529" s="296">
        <f>K530</f>
        <v>4.3</v>
      </c>
    </row>
    <row r="530" spans="2:11" ht="42.75" customHeight="1" x14ac:dyDescent="0.4">
      <c r="B530" s="303" t="str">
        <f>+IF(K530="",CHAR(64),B529)</f>
        <v>D20120480</v>
      </c>
      <c r="C530" s="269" t="s">
        <v>1436</v>
      </c>
      <c r="D530" s="266"/>
      <c r="E530" s="267"/>
      <c r="F530" s="266"/>
      <c r="G530" s="271"/>
      <c r="H530" s="271"/>
      <c r="I530" s="272"/>
      <c r="J530" s="272">
        <v>4.3</v>
      </c>
      <c r="K530" s="273">
        <f>J530</f>
        <v>4.3</v>
      </c>
    </row>
    <row r="531" spans="2:11" ht="42.75" customHeight="1" x14ac:dyDescent="0.4">
      <c r="B531" s="293" t="str">
        <f>PRESUPUESTO!C221</f>
        <v>D20120490</v>
      </c>
      <c r="C531" s="311" t="str">
        <f>PRESUPUESTO!D221</f>
        <v>TUBERÍA PVC-S DIÁMETRO 10"</v>
      </c>
      <c r="D531" s="312" t="str">
        <f>PRESUPUESTO!E221</f>
        <v>ML</v>
      </c>
      <c r="E531" s="313"/>
      <c r="F531" s="312"/>
      <c r="G531" s="314"/>
      <c r="H531" s="314"/>
      <c r="I531" s="314"/>
      <c r="J531" s="314"/>
      <c r="K531" s="296">
        <f>K532</f>
        <v>52.36</v>
      </c>
    </row>
    <row r="532" spans="2:11" ht="42.75" customHeight="1" x14ac:dyDescent="0.4">
      <c r="B532" s="303" t="str">
        <f>+IF(K532="",CHAR(64),B531)</f>
        <v>D20120490</v>
      </c>
      <c r="C532" s="269" t="s">
        <v>1436</v>
      </c>
      <c r="D532" s="266"/>
      <c r="E532" s="267"/>
      <c r="F532" s="266"/>
      <c r="G532" s="271"/>
      <c r="H532" s="271"/>
      <c r="I532" s="272"/>
      <c r="J532" s="272">
        <v>52.36</v>
      </c>
      <c r="K532" s="273">
        <f>J532</f>
        <v>52.36</v>
      </c>
    </row>
    <row r="533" spans="2:11" ht="42.75" customHeight="1" x14ac:dyDescent="0.4">
      <c r="B533" s="293" t="str">
        <f>PRESUPUESTO!C222</f>
        <v>D20120550</v>
      </c>
      <c r="C533" s="311" t="str">
        <f>PRESUPUESTO!D222</f>
        <v>SUMINISTRO E INSTALACION DE ABRAZADERAS 4"-6"</v>
      </c>
      <c r="D533" s="312" t="str">
        <f>PRESUPUESTO!E222</f>
        <v>UN</v>
      </c>
      <c r="E533" s="313"/>
      <c r="F533" s="312"/>
      <c r="G533" s="314"/>
      <c r="H533" s="314"/>
      <c r="I533" s="314"/>
      <c r="J533" s="314"/>
      <c r="K533" s="296">
        <f>K534</f>
        <v>11</v>
      </c>
    </row>
    <row r="534" spans="2:11" ht="42.75" customHeight="1" x14ac:dyDescent="0.4">
      <c r="B534" s="303" t="str">
        <f>+IF(K534="",CHAR(64),B533)</f>
        <v>D20120550</v>
      </c>
      <c r="C534" s="269" t="s">
        <v>1436</v>
      </c>
      <c r="D534" s="266"/>
      <c r="E534" s="267"/>
      <c r="F534" s="266"/>
      <c r="G534" s="271"/>
      <c r="H534" s="271"/>
      <c r="I534" s="272"/>
      <c r="J534" s="272">
        <v>11</v>
      </c>
      <c r="K534" s="273">
        <f>J534</f>
        <v>11</v>
      </c>
    </row>
    <row r="535" spans="2:11" ht="42.75" customHeight="1" x14ac:dyDescent="0.4">
      <c r="B535" s="293" t="str">
        <f>PRESUPUESTO!C223</f>
        <v>D20120570</v>
      </c>
      <c r="C535" s="311" t="str">
        <f>PRESUPUESTO!D223</f>
        <v>SUMINISTRO E INSTALACION DE SOPORTE COLGANTE 4"-6"</v>
      </c>
      <c r="D535" s="312" t="str">
        <f>PRESUPUESTO!E223</f>
        <v>UN</v>
      </c>
      <c r="E535" s="313"/>
      <c r="F535" s="312"/>
      <c r="G535" s="314"/>
      <c r="H535" s="314"/>
      <c r="I535" s="314"/>
      <c r="J535" s="314"/>
      <c r="K535" s="296">
        <f>K536</f>
        <v>18</v>
      </c>
    </row>
    <row r="536" spans="2:11" ht="42.75" customHeight="1" x14ac:dyDescent="0.4">
      <c r="B536" s="303" t="str">
        <f>+IF(K536="",CHAR(64),B535)</f>
        <v>D20120570</v>
      </c>
      <c r="C536" s="269" t="s">
        <v>1436</v>
      </c>
      <c r="D536" s="266"/>
      <c r="E536" s="267"/>
      <c r="F536" s="266"/>
      <c r="G536" s="271"/>
      <c r="H536" s="271"/>
      <c r="I536" s="272"/>
      <c r="J536" s="272">
        <v>18</v>
      </c>
      <c r="K536" s="273">
        <f>J536</f>
        <v>18</v>
      </c>
    </row>
    <row r="537" spans="2:11" ht="42.75" customHeight="1" x14ac:dyDescent="0.4">
      <c r="B537" s="304" t="s">
        <v>455</v>
      </c>
      <c r="C537" s="305" t="s">
        <v>456</v>
      </c>
      <c r="D537" s="306"/>
      <c r="E537" s="307"/>
      <c r="F537" s="306"/>
      <c r="G537" s="308"/>
      <c r="H537" s="309"/>
      <c r="I537" s="308"/>
      <c r="J537" s="308"/>
      <c r="K537" s="310"/>
    </row>
    <row r="538" spans="2:11" ht="42.75" customHeight="1" x14ac:dyDescent="0.4">
      <c r="B538" s="293" t="str">
        <f>PRESUPUESTO!C225</f>
        <v>D2016000</v>
      </c>
      <c r="C538" s="311" t="str">
        <f>PRESUPUESTO!D225</f>
        <v>CAJA DE INSPECCIÓN 1.00mx1.00x1.30m</v>
      </c>
      <c r="D538" s="312" t="str">
        <f>PRESUPUESTO!E225</f>
        <v>UN</v>
      </c>
      <c r="E538" s="313"/>
      <c r="F538" s="312"/>
      <c r="G538" s="314"/>
      <c r="H538" s="315"/>
      <c r="I538" s="314"/>
      <c r="J538" s="314"/>
      <c r="K538" s="296">
        <f>K539</f>
        <v>2</v>
      </c>
    </row>
    <row r="539" spans="2:11" ht="42.75" customHeight="1" x14ac:dyDescent="0.4">
      <c r="B539" s="303" t="str">
        <f>+IF(K539="",CHAR(64),B538)</f>
        <v>D2016000</v>
      </c>
      <c r="C539" s="269" t="s">
        <v>1436</v>
      </c>
      <c r="D539" s="266" t="s">
        <v>1438</v>
      </c>
      <c r="E539" s="267"/>
      <c r="F539" s="266"/>
      <c r="G539" s="271"/>
      <c r="H539" s="272"/>
      <c r="I539" s="271"/>
      <c r="J539" s="272">
        <v>2</v>
      </c>
      <c r="K539" s="273">
        <f>J539</f>
        <v>2</v>
      </c>
    </row>
    <row r="540" spans="2:11" ht="42.75" customHeight="1" x14ac:dyDescent="0.4">
      <c r="B540" s="293" t="str">
        <f>PRESUPUESTO!C226</f>
        <v>D2016010</v>
      </c>
      <c r="C540" s="311" t="str">
        <f>PRESUPUESTO!D226</f>
        <v>CAJA DE INSPECCIÓN 0.60mx0.60m (0.80 hpro )</v>
      </c>
      <c r="D540" s="312" t="str">
        <f>PRESUPUESTO!E226</f>
        <v>UN</v>
      </c>
      <c r="E540" s="313"/>
      <c r="F540" s="312"/>
      <c r="G540" s="314"/>
      <c r="H540" s="315"/>
      <c r="I540" s="314"/>
      <c r="J540" s="314"/>
      <c r="K540" s="296">
        <f>K541+K542</f>
        <v>18</v>
      </c>
    </row>
    <row r="541" spans="2:11" ht="42.75" customHeight="1" x14ac:dyDescent="0.4">
      <c r="B541" s="303" t="str">
        <f>+IF(K541="",CHAR(64),B540)</f>
        <v>D2016010</v>
      </c>
      <c r="C541" s="269" t="s">
        <v>1436</v>
      </c>
      <c r="D541" s="266" t="s">
        <v>1439</v>
      </c>
      <c r="E541" s="267"/>
      <c r="F541" s="266"/>
      <c r="G541" s="271"/>
      <c r="H541" s="272"/>
      <c r="I541" s="271"/>
      <c r="J541" s="272">
        <v>11</v>
      </c>
      <c r="K541" s="273">
        <f>J541</f>
        <v>11</v>
      </c>
    </row>
    <row r="542" spans="2:11" ht="42.75" customHeight="1" x14ac:dyDescent="0.4">
      <c r="B542" s="303" t="str">
        <f>+IF(K542="",CHAR(64),B541)</f>
        <v>D2016010</v>
      </c>
      <c r="C542" s="269" t="s">
        <v>1436</v>
      </c>
      <c r="D542" s="266" t="s">
        <v>1438</v>
      </c>
      <c r="E542" s="267"/>
      <c r="F542" s="266"/>
      <c r="G542" s="271"/>
      <c r="H542" s="272"/>
      <c r="I542" s="271"/>
      <c r="J542" s="272">
        <v>7</v>
      </c>
      <c r="K542" s="273">
        <f>J542</f>
        <v>7</v>
      </c>
    </row>
    <row r="543" spans="2:11" ht="42.75" customHeight="1" x14ac:dyDescent="0.4">
      <c r="B543" s="293" t="str">
        <f>PRESUPUESTO!C227</f>
        <v>D2016020</v>
      </c>
      <c r="C543" s="311" t="str">
        <f>PRESUPUESTO!D227</f>
        <v>CAJA DE INSPECCIÓN 0.80mx0.80m Altura promedio 1.2 m</v>
      </c>
      <c r="D543" s="312" t="str">
        <f>PRESUPUESTO!E227</f>
        <v>UN</v>
      </c>
      <c r="E543" s="313"/>
      <c r="F543" s="312"/>
      <c r="G543" s="314"/>
      <c r="H543" s="315"/>
      <c r="I543" s="314"/>
      <c r="J543" s="314"/>
      <c r="K543" s="296">
        <f>K544+K545</f>
        <v>11</v>
      </c>
    </row>
    <row r="544" spans="2:11" ht="42.75" customHeight="1" x14ac:dyDescent="0.4">
      <c r="B544" s="303" t="str">
        <f>+IF(K544="",CHAR(64),B543)</f>
        <v>D2016020</v>
      </c>
      <c r="C544" s="269" t="s">
        <v>1436</v>
      </c>
      <c r="D544" s="266" t="s">
        <v>1439</v>
      </c>
      <c r="E544" s="267"/>
      <c r="F544" s="266"/>
      <c r="G544" s="271"/>
      <c r="H544" s="272"/>
      <c r="I544" s="271"/>
      <c r="J544" s="272">
        <v>10</v>
      </c>
      <c r="K544" s="273">
        <f>J544</f>
        <v>10</v>
      </c>
    </row>
    <row r="545" spans="2:13" ht="42.75" customHeight="1" x14ac:dyDescent="0.4">
      <c r="B545" s="303" t="str">
        <f>+IF(K544="",CHAR(64),B543)</f>
        <v>D2016020</v>
      </c>
      <c r="C545" s="269" t="s">
        <v>1436</v>
      </c>
      <c r="D545" s="266" t="s">
        <v>1438</v>
      </c>
      <c r="E545" s="267"/>
      <c r="F545" s="266"/>
      <c r="G545" s="271"/>
      <c r="H545" s="272"/>
      <c r="I545" s="271"/>
      <c r="J545" s="272">
        <v>1</v>
      </c>
      <c r="K545" s="273">
        <f>J545</f>
        <v>1</v>
      </c>
    </row>
    <row r="546" spans="2:13" ht="42.75" customHeight="1" x14ac:dyDescent="0.4">
      <c r="B546" s="293" t="str">
        <f>PRESUPUESTO!C228</f>
        <v>D2016030</v>
      </c>
      <c r="C546" s="294" t="str">
        <f>PRESUPUESTO!D228</f>
        <v xml:space="preserve">EXCAVACIONES A MANO PROF &lt; 2,0m </v>
      </c>
      <c r="D546" s="317" t="str">
        <f>PRESUPUESTO!E228</f>
        <v>M3</v>
      </c>
      <c r="E546" s="318"/>
      <c r="F546" s="317"/>
      <c r="G546" s="319"/>
      <c r="H546" s="320"/>
      <c r="I546" s="319"/>
      <c r="J546" s="319"/>
      <c r="K546" s="296">
        <f>SUM(K547:K551)</f>
        <v>485.45</v>
      </c>
    </row>
    <row r="547" spans="2:13" ht="42.75" customHeight="1" x14ac:dyDescent="0.4">
      <c r="B547" s="303" t="str">
        <f>+IF(K547="",CHAR(64),B546)</f>
        <v>D2016030</v>
      </c>
      <c r="C547" s="269" t="s">
        <v>1440</v>
      </c>
      <c r="D547" s="321" t="s">
        <v>1441</v>
      </c>
      <c r="E547" s="267"/>
      <c r="F547" s="266"/>
      <c r="G547" s="271"/>
      <c r="H547" s="272"/>
      <c r="I547" s="272"/>
      <c r="J547" s="272">
        <v>66.25</v>
      </c>
      <c r="K547" s="273">
        <f>J547</f>
        <v>66.25</v>
      </c>
    </row>
    <row r="548" spans="2:13" ht="42.75" customHeight="1" x14ac:dyDescent="0.4">
      <c r="B548" s="303" t="str">
        <f>+IF(K548="",CHAR(64),B547)</f>
        <v>D2016030</v>
      </c>
      <c r="C548" s="269" t="s">
        <v>1442</v>
      </c>
      <c r="D548" s="321" t="s">
        <v>1439</v>
      </c>
      <c r="E548" s="267"/>
      <c r="F548" s="266"/>
      <c r="G548" s="271"/>
      <c r="H548" s="272"/>
      <c r="I548" s="272"/>
      <c r="J548" s="272">
        <v>14.17</v>
      </c>
      <c r="K548" s="273">
        <f>J548</f>
        <v>14.17</v>
      </c>
    </row>
    <row r="549" spans="2:13" ht="42.75" customHeight="1" x14ac:dyDescent="0.4">
      <c r="B549" s="303" t="str">
        <f>+IF(K549="",CHAR(64),B548)</f>
        <v>D2016030</v>
      </c>
      <c r="C549" s="269" t="s">
        <v>1443</v>
      </c>
      <c r="D549" s="321" t="s">
        <v>1438</v>
      </c>
      <c r="E549" s="267"/>
      <c r="F549" s="266"/>
      <c r="G549" s="271"/>
      <c r="H549" s="272"/>
      <c r="I549" s="272"/>
      <c r="J549" s="272">
        <v>283.99</v>
      </c>
      <c r="K549" s="273">
        <f>J549</f>
        <v>283.99</v>
      </c>
    </row>
    <row r="550" spans="2:13" ht="42.75" customHeight="1" x14ac:dyDescent="0.4">
      <c r="B550" s="303" t="str">
        <f>+IF(K550="",CHAR(64),B549)</f>
        <v>D2016030</v>
      </c>
      <c r="C550" s="269" t="s">
        <v>1440</v>
      </c>
      <c r="D550" s="321" t="s">
        <v>1444</v>
      </c>
      <c r="E550" s="267"/>
      <c r="F550" s="266"/>
      <c r="G550" s="271"/>
      <c r="H550" s="272"/>
      <c r="I550" s="272"/>
      <c r="J550" s="272">
        <v>49.09</v>
      </c>
      <c r="K550" s="273">
        <f>J550</f>
        <v>49.09</v>
      </c>
    </row>
    <row r="551" spans="2:13" ht="42.75" customHeight="1" x14ac:dyDescent="0.4">
      <c r="B551" s="303" t="str">
        <f>+IF(K551="",CHAR(64),B550)</f>
        <v>D2016030</v>
      </c>
      <c r="C551" s="269" t="s">
        <v>1445</v>
      </c>
      <c r="D551" s="321" t="s">
        <v>1446</v>
      </c>
      <c r="E551" s="267"/>
      <c r="F551" s="266"/>
      <c r="G551" s="271"/>
      <c r="H551" s="272"/>
      <c r="I551" s="272"/>
      <c r="J551" s="272">
        <v>71.95</v>
      </c>
      <c r="K551" s="273">
        <f>J551</f>
        <v>71.95</v>
      </c>
    </row>
    <row r="552" spans="2:13" ht="42.75" customHeight="1" x14ac:dyDescent="0.4">
      <c r="B552" s="293" t="str">
        <f>PRESUPUESTO!C229</f>
        <v>D2016040</v>
      </c>
      <c r="C552" s="311" t="str">
        <f>PRESUPUESTO!D229</f>
        <v>RELLENO EN RECEBO COMPACTADO</v>
      </c>
      <c r="D552" s="312" t="str">
        <f>PRESUPUESTO!E229</f>
        <v>M3</v>
      </c>
      <c r="E552" s="313"/>
      <c r="F552" s="317"/>
      <c r="G552" s="322"/>
      <c r="H552" s="317"/>
      <c r="I552" s="315"/>
      <c r="J552" s="314"/>
      <c r="K552" s="296">
        <f>SUM(K553:K557)</f>
        <v>238.80999999999997</v>
      </c>
    </row>
    <row r="553" spans="2:13" ht="42.75" customHeight="1" x14ac:dyDescent="0.4">
      <c r="B553" s="303" t="str">
        <f>+IF(K553="",CHAR(64),B552)</f>
        <v>D2016040</v>
      </c>
      <c r="C553" s="269" t="s">
        <v>1447</v>
      </c>
      <c r="D553" s="266" t="s">
        <v>1441</v>
      </c>
      <c r="E553" s="267"/>
      <c r="F553" s="266"/>
      <c r="G553" s="271"/>
      <c r="H553" s="272"/>
      <c r="I553" s="272"/>
      <c r="J553" s="272">
        <v>29.81</v>
      </c>
      <c r="K553" s="273">
        <f t="shared" ref="K553:K557" si="39">J553</f>
        <v>29.81</v>
      </c>
    </row>
    <row r="554" spans="2:13" ht="42.75" customHeight="1" x14ac:dyDescent="0.4">
      <c r="B554" s="303" t="str">
        <f>+IF(K554="",CHAR(64),B553)</f>
        <v>D2016040</v>
      </c>
      <c r="C554" s="269" t="s">
        <v>1448</v>
      </c>
      <c r="D554" s="266" t="s">
        <v>1439</v>
      </c>
      <c r="E554" s="267"/>
      <c r="F554" s="266"/>
      <c r="G554" s="271"/>
      <c r="H554" s="272"/>
      <c r="I554" s="272"/>
      <c r="J554" s="272">
        <v>81.87</v>
      </c>
      <c r="K554" s="273">
        <f t="shared" si="39"/>
        <v>81.87</v>
      </c>
    </row>
    <row r="555" spans="2:13" ht="42.75" customHeight="1" x14ac:dyDescent="0.4">
      <c r="B555" s="303" t="str">
        <f>+IF(K555="",CHAR(64),B554)</f>
        <v>D2016040</v>
      </c>
      <c r="C555" s="269" t="s">
        <v>1449</v>
      </c>
      <c r="D555" s="266" t="s">
        <v>1438</v>
      </c>
      <c r="E555" s="267"/>
      <c r="F555" s="266"/>
      <c r="G555" s="271"/>
      <c r="H555" s="272"/>
      <c r="I555" s="272"/>
      <c r="J555" s="272">
        <v>78.709999999999994</v>
      </c>
      <c r="K555" s="273">
        <f t="shared" si="39"/>
        <v>78.709999999999994</v>
      </c>
      <c r="M555" s="210"/>
    </row>
    <row r="556" spans="2:13" ht="42.75" customHeight="1" x14ac:dyDescent="0.4">
      <c r="B556" s="303" t="str">
        <f>+IF(K556="",CHAR(64),B555)</f>
        <v>D2016040</v>
      </c>
      <c r="C556" s="269" t="s">
        <v>1450</v>
      </c>
      <c r="D556" s="266" t="s">
        <v>1444</v>
      </c>
      <c r="E556" s="267"/>
      <c r="F556" s="266"/>
      <c r="G556" s="271"/>
      <c r="H556" s="272"/>
      <c r="I556" s="272"/>
      <c r="J556" s="272">
        <v>19.64</v>
      </c>
      <c r="K556" s="273">
        <f t="shared" si="39"/>
        <v>19.64</v>
      </c>
      <c r="M556" s="210"/>
    </row>
    <row r="557" spans="2:13" ht="42.75" customHeight="1" x14ac:dyDescent="0.4">
      <c r="B557" s="303" t="str">
        <f>+IF(K557="",CHAR(64),B556)</f>
        <v>D2016040</v>
      </c>
      <c r="C557" s="269" t="s">
        <v>1451</v>
      </c>
      <c r="D557" s="266" t="s">
        <v>1446</v>
      </c>
      <c r="E557" s="267"/>
      <c r="F557" s="266"/>
      <c r="G557" s="271"/>
      <c r="H557" s="272"/>
      <c r="I557" s="272"/>
      <c r="J557" s="272">
        <v>28.78</v>
      </c>
      <c r="K557" s="273">
        <f t="shared" si="39"/>
        <v>28.78</v>
      </c>
    </row>
    <row r="558" spans="2:13" ht="42.75" customHeight="1" x14ac:dyDescent="0.4">
      <c r="B558" s="293" t="str">
        <f>PRESUPUESTO!C230</f>
        <v>D2016050</v>
      </c>
      <c r="C558" s="311" t="str">
        <f>PRESUPUESTO!D230</f>
        <v>RETIRO DE MATERIAL SOBRANTE</v>
      </c>
      <c r="D558" s="312" t="str">
        <f>PRESUPUESTO!E230</f>
        <v>M3</v>
      </c>
      <c r="E558" s="313"/>
      <c r="F558" s="312"/>
      <c r="G558" s="314"/>
      <c r="H558" s="315"/>
      <c r="I558" s="315"/>
      <c r="J558" s="314"/>
      <c r="K558" s="296">
        <f>SUM(K559:K563)</f>
        <v>163.16</v>
      </c>
    </row>
    <row r="559" spans="2:13" ht="42.75" customHeight="1" x14ac:dyDescent="0.4">
      <c r="B559" s="303" t="str">
        <f>+IF(K559="",CHAR(64),B558)</f>
        <v>D2016050</v>
      </c>
      <c r="C559" s="269" t="s">
        <v>1452</v>
      </c>
      <c r="D559" s="266" t="s">
        <v>1441</v>
      </c>
      <c r="E559" s="267"/>
      <c r="F559" s="266"/>
      <c r="G559" s="271"/>
      <c r="H559" s="272"/>
      <c r="I559" s="272"/>
      <c r="J559" s="272">
        <v>29.81</v>
      </c>
      <c r="K559" s="273">
        <f>J559</f>
        <v>29.81</v>
      </c>
    </row>
    <row r="560" spans="2:13" ht="42.75" customHeight="1" x14ac:dyDescent="0.4">
      <c r="B560" s="303" t="str">
        <f>+IF(K560="",CHAR(64),B559)</f>
        <v>D2016050</v>
      </c>
      <c r="C560" s="269" t="s">
        <v>1453</v>
      </c>
      <c r="D560" s="266" t="s">
        <v>1439</v>
      </c>
      <c r="E560" s="267"/>
      <c r="F560" s="266"/>
      <c r="G560" s="271"/>
      <c r="H560" s="272"/>
      <c r="I560" s="272"/>
      <c r="J560" s="272">
        <v>26.64</v>
      </c>
      <c r="K560" s="273">
        <f>J560</f>
        <v>26.64</v>
      </c>
    </row>
    <row r="561" spans="2:13" ht="42.75" customHeight="1" x14ac:dyDescent="0.4">
      <c r="B561" s="303" t="str">
        <f>+IF(K561="",CHAR(64),B560)</f>
        <v>D2016050</v>
      </c>
      <c r="C561" s="269" t="s">
        <v>1454</v>
      </c>
      <c r="D561" s="266" t="s">
        <v>1438</v>
      </c>
      <c r="E561" s="267"/>
      <c r="F561" s="266"/>
      <c r="G561" s="271"/>
      <c r="H561" s="272"/>
      <c r="I561" s="272"/>
      <c r="J561" s="272">
        <v>58.29</v>
      </c>
      <c r="K561" s="273">
        <f>J561</f>
        <v>58.29</v>
      </c>
    </row>
    <row r="562" spans="2:13" ht="42.75" customHeight="1" x14ac:dyDescent="0.4">
      <c r="B562" s="303" t="str">
        <f>+IF(K562="",CHAR(64),B561)</f>
        <v>D2016050</v>
      </c>
      <c r="C562" s="269" t="s">
        <v>1452</v>
      </c>
      <c r="D562" s="266" t="s">
        <v>1444</v>
      </c>
      <c r="E562" s="267"/>
      <c r="F562" s="266"/>
      <c r="G562" s="271"/>
      <c r="H562" s="272"/>
      <c r="I562" s="272"/>
      <c r="J562" s="272">
        <v>19.64</v>
      </c>
      <c r="K562" s="273">
        <f>J562</f>
        <v>19.64</v>
      </c>
    </row>
    <row r="563" spans="2:13" ht="42.75" customHeight="1" x14ac:dyDescent="0.4">
      <c r="B563" s="303" t="str">
        <f>+IF(K563="",CHAR(64),B562)</f>
        <v>D2016050</v>
      </c>
      <c r="C563" s="269" t="s">
        <v>1455</v>
      </c>
      <c r="D563" s="266" t="s">
        <v>1446</v>
      </c>
      <c r="E563" s="267"/>
      <c r="F563" s="266"/>
      <c r="G563" s="271"/>
      <c r="H563" s="272"/>
      <c r="I563" s="272"/>
      <c r="J563" s="272">
        <v>28.78</v>
      </c>
      <c r="K563" s="273">
        <f>J563</f>
        <v>28.78</v>
      </c>
    </row>
    <row r="564" spans="2:13" ht="42.75" customHeight="1" x14ac:dyDescent="0.4">
      <c r="B564" s="293" t="str">
        <f>PRESUPUESTO!C231</f>
        <v>D2016060</v>
      </c>
      <c r="C564" s="311" t="str">
        <f>PRESUPUESTO!D231</f>
        <v>TRAMPA DE GRASAS TIPO 1 (0.50mx1.50m h=1,20m)</v>
      </c>
      <c r="D564" s="312" t="str">
        <f>PRESUPUESTO!E231</f>
        <v>GB</v>
      </c>
      <c r="E564" s="313"/>
      <c r="F564" s="312"/>
      <c r="G564" s="314"/>
      <c r="H564" s="315"/>
      <c r="I564" s="315"/>
      <c r="J564" s="314"/>
      <c r="K564" s="296">
        <f>SUM(K565)</f>
        <v>1</v>
      </c>
    </row>
    <row r="565" spans="2:13" ht="42.75" customHeight="1" x14ac:dyDescent="0.4">
      <c r="B565" s="303" t="str">
        <f>+IF(K565="",CHAR(64),B564)</f>
        <v>D2016060</v>
      </c>
      <c r="C565" s="269" t="s">
        <v>1436</v>
      </c>
      <c r="D565" s="266"/>
      <c r="E565" s="267"/>
      <c r="F565" s="266"/>
      <c r="G565" s="271"/>
      <c r="H565" s="272"/>
      <c r="I565" s="271"/>
      <c r="J565" s="272">
        <v>1</v>
      </c>
      <c r="K565" s="273">
        <f>J565</f>
        <v>1</v>
      </c>
    </row>
    <row r="566" spans="2:13" ht="42.75" customHeight="1" x14ac:dyDescent="0.4">
      <c r="B566" s="293" t="str">
        <f>PRESUPUESTO!C232</f>
        <v>D2016070</v>
      </c>
      <c r="C566" s="311" t="str">
        <f>PRESUPUESTO!D232</f>
        <v>CAJA PARA EYECTOR TIPO 1 (1,20mx1,20m h=1,55m)</v>
      </c>
      <c r="D566" s="312" t="str">
        <f>PRESUPUESTO!E232</f>
        <v>UN</v>
      </c>
      <c r="E566" s="313"/>
      <c r="F566" s="312"/>
      <c r="G566" s="314"/>
      <c r="H566" s="315"/>
      <c r="I566" s="314"/>
      <c r="J566" s="314"/>
      <c r="K566" s="296">
        <f>K567</f>
        <v>1</v>
      </c>
      <c r="M566" s="210"/>
    </row>
    <row r="567" spans="2:13" ht="42.75" customHeight="1" x14ac:dyDescent="0.4">
      <c r="B567" s="303" t="str">
        <f>+IF(K567="",CHAR(64),B566)</f>
        <v>D2016070</v>
      </c>
      <c r="C567" s="269" t="s">
        <v>1436</v>
      </c>
      <c r="D567" s="266"/>
      <c r="E567" s="267"/>
      <c r="F567" s="266"/>
      <c r="G567" s="271"/>
      <c r="H567" s="272"/>
      <c r="I567" s="271"/>
      <c r="J567" s="272">
        <v>1</v>
      </c>
      <c r="K567" s="273">
        <f>J567</f>
        <v>1</v>
      </c>
    </row>
    <row r="568" spans="2:13" ht="42.75" customHeight="1" x14ac:dyDescent="0.4">
      <c r="B568" s="293" t="str">
        <f>PRESUPUESTO!C233</f>
        <v>D20160100</v>
      </c>
      <c r="C568" s="311" t="str">
        <f>PRESUPUESTO!D233</f>
        <v>Caja de sumidero cuadrado en concreto con rejilla. Dimensiones internas 0,40x0,40 h=0,30m</v>
      </c>
      <c r="D568" s="312" t="str">
        <f>PRESUPUESTO!E233</f>
        <v>UN</v>
      </c>
      <c r="E568" s="313"/>
      <c r="F568" s="312"/>
      <c r="G568" s="314"/>
      <c r="H568" s="315"/>
      <c r="I568" s="314"/>
      <c r="J568" s="314"/>
      <c r="K568" s="296">
        <f>K569</f>
        <v>2</v>
      </c>
    </row>
    <row r="569" spans="2:13" ht="42.75" customHeight="1" x14ac:dyDescent="0.4">
      <c r="B569" s="303" t="s">
        <v>474</v>
      </c>
      <c r="C569" s="269" t="s">
        <v>1436</v>
      </c>
      <c r="D569" s="266"/>
      <c r="E569" s="267"/>
      <c r="F569" s="266"/>
      <c r="G569" s="271"/>
      <c r="H569" s="272"/>
      <c r="I569" s="271"/>
      <c r="J569" s="272">
        <v>2</v>
      </c>
      <c r="K569" s="273">
        <f>J569</f>
        <v>2</v>
      </c>
    </row>
    <row r="570" spans="2:13" ht="42.75" customHeight="1" x14ac:dyDescent="0.4">
      <c r="B570" s="293" t="str">
        <f>PRESUPUESTO!C234</f>
        <v>D20160110</v>
      </c>
      <c r="C570" s="311" t="str">
        <f>PRESUPUESTO!D234</f>
        <v>Cárcamo en lámina de acero inoxidable con orificios para drenaje</v>
      </c>
      <c r="D570" s="312" t="str">
        <f>PRESUPUESTO!E234</f>
        <v>ML</v>
      </c>
      <c r="E570" s="313"/>
      <c r="F570" s="312"/>
      <c r="G570" s="314"/>
      <c r="H570" s="315"/>
      <c r="I570" s="314"/>
      <c r="J570" s="314"/>
      <c r="K570" s="296">
        <f>K571</f>
        <v>57.32</v>
      </c>
    </row>
    <row r="571" spans="2:13" ht="42.75" customHeight="1" x14ac:dyDescent="0.4">
      <c r="B571" s="303" t="str">
        <f>+IF(K571="",CHAR(64),B570)</f>
        <v>D20160110</v>
      </c>
      <c r="C571" s="269" t="s">
        <v>1436</v>
      </c>
      <c r="D571" s="266"/>
      <c r="E571" s="267" t="s">
        <v>1456</v>
      </c>
      <c r="F571" s="266"/>
      <c r="G571" s="271"/>
      <c r="H571" s="272"/>
      <c r="I571" s="271"/>
      <c r="J571" s="272">
        <v>57.32</v>
      </c>
      <c r="K571" s="273">
        <f>J571</f>
        <v>57.32</v>
      </c>
    </row>
    <row r="572" spans="2:13" ht="42.75" customHeight="1" x14ac:dyDescent="0.4">
      <c r="B572" s="293" t="str">
        <f>PRESUPUESTO!C235</f>
        <v>D20160130</v>
      </c>
      <c r="C572" s="311" t="str">
        <f>PRESUPUESTO!D235</f>
        <v>RELLENO EN MATERIAL DE LA EXCAVACION</v>
      </c>
      <c r="D572" s="312" t="str">
        <f>PRESUPUESTO!E235</f>
        <v>M3</v>
      </c>
      <c r="E572" s="313"/>
      <c r="F572" s="312"/>
      <c r="G572" s="314"/>
      <c r="H572" s="315"/>
      <c r="I572" s="314"/>
      <c r="J572" s="314"/>
      <c r="K572" s="296">
        <f>SUM(K573:K577)</f>
        <v>474.34</v>
      </c>
    </row>
    <row r="573" spans="2:13" ht="42.75" customHeight="1" x14ac:dyDescent="0.4">
      <c r="B573" s="303" t="str">
        <f>+IF(K573="",CHAR(64),B572)</f>
        <v>D20160130</v>
      </c>
      <c r="C573" s="269" t="s">
        <v>1457</v>
      </c>
      <c r="D573" s="266" t="s">
        <v>1441</v>
      </c>
      <c r="E573" s="267"/>
      <c r="F573" s="266"/>
      <c r="G573" s="271"/>
      <c r="H573" s="272"/>
      <c r="I573" s="272"/>
      <c r="J573" s="272">
        <v>36.44</v>
      </c>
      <c r="K573" s="273">
        <f>J573</f>
        <v>36.44</v>
      </c>
    </row>
    <row r="574" spans="2:13" ht="42.75" customHeight="1" x14ac:dyDescent="0.4">
      <c r="B574" s="303" t="str">
        <f>+IF(K574="",CHAR(64),B573)</f>
        <v>D20160130</v>
      </c>
      <c r="C574" s="269" t="s">
        <v>1458</v>
      </c>
      <c r="D574" s="266" t="s">
        <v>1439</v>
      </c>
      <c r="E574" s="267"/>
      <c r="F574" s="266"/>
      <c r="G574" s="271"/>
      <c r="H574" s="272"/>
      <c r="I574" s="272"/>
      <c r="J574" s="272">
        <v>236.09</v>
      </c>
      <c r="K574" s="273">
        <f>J574</f>
        <v>236.09</v>
      </c>
    </row>
    <row r="575" spans="2:13" ht="42.75" customHeight="1" x14ac:dyDescent="0.4">
      <c r="B575" s="303" t="str">
        <f>+IF(K575="",CHAR(64),B574)</f>
        <v>D20160130</v>
      </c>
      <c r="C575" s="269" t="s">
        <v>1459</v>
      </c>
      <c r="D575" s="266" t="s">
        <v>1438</v>
      </c>
      <c r="E575" s="267"/>
      <c r="F575" s="266"/>
      <c r="G575" s="271"/>
      <c r="H575" s="272"/>
      <c r="I575" s="272"/>
      <c r="J575" s="272">
        <v>125.19</v>
      </c>
      <c r="K575" s="273">
        <f>J575</f>
        <v>125.19</v>
      </c>
    </row>
    <row r="576" spans="2:13" ht="42.75" customHeight="1" x14ac:dyDescent="0.4">
      <c r="B576" s="303" t="str">
        <f>+IF(K576="",CHAR(64),B575)</f>
        <v>D20160130</v>
      </c>
      <c r="C576" s="269" t="s">
        <v>1457</v>
      </c>
      <c r="D576" s="266" t="s">
        <v>1444</v>
      </c>
      <c r="E576" s="267"/>
      <c r="F576" s="266"/>
      <c r="G576" s="271"/>
      <c r="H576" s="272"/>
      <c r="I576" s="272"/>
      <c r="J576" s="272">
        <v>29.45</v>
      </c>
      <c r="K576" s="273">
        <f>J576</f>
        <v>29.45</v>
      </c>
    </row>
    <row r="577" spans="2:11" ht="42.75" customHeight="1" x14ac:dyDescent="0.4">
      <c r="B577" s="303" t="str">
        <f>+IF(K577="",CHAR(64),B576)</f>
        <v>D20160130</v>
      </c>
      <c r="C577" s="269" t="s">
        <v>1460</v>
      </c>
      <c r="D577" s="266" t="s">
        <v>1446</v>
      </c>
      <c r="E577" s="267"/>
      <c r="F577" s="266"/>
      <c r="G577" s="271"/>
      <c r="H577" s="272"/>
      <c r="I577" s="272"/>
      <c r="J577" s="272">
        <v>47.17</v>
      </c>
      <c r="K577" s="273">
        <f>J577</f>
        <v>47.17</v>
      </c>
    </row>
    <row r="578" spans="2:11" ht="42.75" customHeight="1" x14ac:dyDescent="0.4">
      <c r="B578" s="293" t="str">
        <f>PRESUPUESTO!C236</f>
        <v>D20160170</v>
      </c>
      <c r="C578" s="311" t="str">
        <f>PRESUPUESTO!D236</f>
        <v>POZO DE INSPECCIÓN DIAMETRO INTERNO 1.20m Altura promedio 2.0 m</v>
      </c>
      <c r="D578" s="312" t="str">
        <f>PRESUPUESTO!E236</f>
        <v>GB</v>
      </c>
      <c r="E578" s="313"/>
      <c r="F578" s="312"/>
      <c r="G578" s="314"/>
      <c r="H578" s="315"/>
      <c r="I578" s="314"/>
      <c r="J578" s="314"/>
      <c r="K578" s="296">
        <f>K579</f>
        <v>7</v>
      </c>
    </row>
    <row r="579" spans="2:11" ht="42.75" customHeight="1" x14ac:dyDescent="0.4">
      <c r="B579" s="303" t="str">
        <f>+IF(K579="",CHAR(64),B578)</f>
        <v>D20160170</v>
      </c>
      <c r="C579" s="269" t="s">
        <v>1436</v>
      </c>
      <c r="D579" s="266"/>
      <c r="E579" s="267"/>
      <c r="F579" s="266"/>
      <c r="G579" s="271"/>
      <c r="H579" s="272"/>
      <c r="I579" s="271"/>
      <c r="J579" s="272">
        <v>7</v>
      </c>
      <c r="K579" s="273">
        <f>J579</f>
        <v>7</v>
      </c>
    </row>
    <row r="580" spans="2:11" ht="42.75" customHeight="1" x14ac:dyDescent="0.4">
      <c r="B580" s="293" t="str">
        <f>PRESUPUESTO!C237</f>
        <v>D20160180</v>
      </c>
      <c r="C580" s="311" t="str">
        <f>PRESUPUESTO!D237</f>
        <v>ALCANTARILLA DE ENTREGA 20" (Cabezal de Aletas)</v>
      </c>
      <c r="D580" s="312" t="str">
        <f>PRESUPUESTO!E237</f>
        <v>UN</v>
      </c>
      <c r="E580" s="313"/>
      <c r="F580" s="312"/>
      <c r="G580" s="314"/>
      <c r="H580" s="315"/>
      <c r="I580" s="314"/>
      <c r="J580" s="314"/>
      <c r="K580" s="296">
        <f>K581</f>
        <v>1</v>
      </c>
    </row>
    <row r="581" spans="2:11" ht="42.75" customHeight="1" x14ac:dyDescent="0.4">
      <c r="B581" s="303" t="str">
        <f>+IF(K581="",CHAR(64),B580)</f>
        <v>D20160180</v>
      </c>
      <c r="C581" s="269" t="s">
        <v>1436</v>
      </c>
      <c r="D581" s="266"/>
      <c r="E581" s="267"/>
      <c r="F581" s="266"/>
      <c r="G581" s="271"/>
      <c r="H581" s="272"/>
      <c r="I581" s="271"/>
      <c r="J581" s="272">
        <v>1</v>
      </c>
      <c r="K581" s="273">
        <f>J581</f>
        <v>1</v>
      </c>
    </row>
    <row r="582" spans="2:11" ht="42.75" customHeight="1" x14ac:dyDescent="0.4">
      <c r="B582" s="293" t="str">
        <f>PRESUPUESTO!C238</f>
        <v>D20160240</v>
      </c>
      <c r="C582" s="311" t="str">
        <f>PRESUPUESTO!D238</f>
        <v>RELLENO GRAVILLA PARA TUBERIA AGUAS LLUVIAS Y RESIDUALES</v>
      </c>
      <c r="D582" s="312" t="str">
        <f>PRESUPUESTO!E238</f>
        <v>M3</v>
      </c>
      <c r="E582" s="313"/>
      <c r="F582" s="312"/>
      <c r="G582" s="314"/>
      <c r="H582" s="315"/>
      <c r="I582" s="314"/>
      <c r="J582" s="314"/>
      <c r="K582" s="296">
        <f>SUM(K583:K584)</f>
        <v>50.17</v>
      </c>
    </row>
    <row r="583" spans="2:11" ht="42.75" customHeight="1" x14ac:dyDescent="0.4">
      <c r="B583" s="303" t="str">
        <f>+IF(K583="",CHAR(64),B582)</f>
        <v>D20160240</v>
      </c>
      <c r="C583" s="269" t="s">
        <v>1448</v>
      </c>
      <c r="D583" s="266" t="s">
        <v>1439</v>
      </c>
      <c r="E583" s="267"/>
      <c r="F583" s="266"/>
      <c r="G583" s="271"/>
      <c r="H583" s="272"/>
      <c r="I583" s="271"/>
      <c r="J583" s="272">
        <v>28.38</v>
      </c>
      <c r="K583" s="273">
        <f>J583</f>
        <v>28.38</v>
      </c>
    </row>
    <row r="584" spans="2:11" ht="42.75" customHeight="1" x14ac:dyDescent="0.4">
      <c r="B584" s="303" t="s">
        <v>484</v>
      </c>
      <c r="C584" s="269" t="s">
        <v>1461</v>
      </c>
      <c r="D584" s="266" t="s">
        <v>1438</v>
      </c>
      <c r="E584" s="267"/>
      <c r="F584" s="266"/>
      <c r="G584" s="271"/>
      <c r="H584" s="272"/>
      <c r="I584" s="271"/>
      <c r="J584" s="272">
        <v>21.79</v>
      </c>
      <c r="K584" s="273">
        <f>J584</f>
        <v>21.79</v>
      </c>
    </row>
    <row r="585" spans="2:11" ht="42.75" customHeight="1" x14ac:dyDescent="0.4">
      <c r="B585" s="304" t="str">
        <f>PRESUPUESTO!C239</f>
        <v>D20180</v>
      </c>
      <c r="C585" s="305" t="str">
        <f>PRESUPUESTO!D239</f>
        <v>RED DE GAS BAJA PRESIÓN</v>
      </c>
      <c r="D585" s="306"/>
      <c r="E585" s="307"/>
      <c r="F585" s="306"/>
      <c r="G585" s="308"/>
      <c r="H585" s="309"/>
      <c r="I585" s="308"/>
      <c r="J585" s="308"/>
      <c r="K585" s="310"/>
    </row>
    <row r="586" spans="2:11" ht="42.75" customHeight="1" x14ac:dyDescent="0.4">
      <c r="B586" s="293" t="str">
        <f>PRESUPUESTO!C240</f>
        <v>D20180100</v>
      </c>
      <c r="C586" s="311" t="str">
        <f>PRESUPUESTO!D240</f>
        <v>PUNTO GAS 1 1/4"</v>
      </c>
      <c r="D586" s="312" t="s">
        <v>121</v>
      </c>
      <c r="E586" s="313"/>
      <c r="F586" s="312"/>
      <c r="G586" s="314"/>
      <c r="H586" s="315"/>
      <c r="I586" s="314"/>
      <c r="J586" s="314"/>
      <c r="K586" s="296">
        <f>K587</f>
        <v>1</v>
      </c>
    </row>
    <row r="587" spans="2:11" ht="42.75" customHeight="1" x14ac:dyDescent="0.4">
      <c r="B587" s="303" t="str">
        <f>+IF(K587="",CHAR(64),B586)</f>
        <v>D20180100</v>
      </c>
      <c r="C587" s="269" t="s">
        <v>1436</v>
      </c>
      <c r="D587" s="266"/>
      <c r="E587" s="267"/>
      <c r="F587" s="266"/>
      <c r="G587" s="271"/>
      <c r="H587" s="271"/>
      <c r="I587" s="272"/>
      <c r="J587" s="272">
        <v>1</v>
      </c>
      <c r="K587" s="273">
        <f>J587</f>
        <v>1</v>
      </c>
    </row>
    <row r="588" spans="2:11" ht="42.75" customHeight="1" x14ac:dyDescent="0.4">
      <c r="B588" s="293" t="str">
        <f>PRESUPUESTO!C241</f>
        <v>D20180130</v>
      </c>
      <c r="C588" s="311" t="str">
        <f>PRESUPUESTO!D241</f>
        <v>PUNTO GAS 3/4"</v>
      </c>
      <c r="D588" s="312" t="str">
        <f>PRESUPUESTO!E241</f>
        <v>UN</v>
      </c>
      <c r="E588" s="313"/>
      <c r="F588" s="312"/>
      <c r="G588" s="314"/>
      <c r="H588" s="315"/>
      <c r="I588" s="314"/>
      <c r="J588" s="314"/>
      <c r="K588" s="296">
        <f>K589</f>
        <v>32</v>
      </c>
    </row>
    <row r="589" spans="2:11" ht="42.75" customHeight="1" x14ac:dyDescent="0.4">
      <c r="B589" s="303" t="str">
        <f>+IF(K589="",CHAR(64),B588)</f>
        <v>D20180130</v>
      </c>
      <c r="C589" s="269" t="s">
        <v>1436</v>
      </c>
      <c r="D589" s="266"/>
      <c r="E589" s="267"/>
      <c r="F589" s="266"/>
      <c r="G589" s="271"/>
      <c r="H589" s="271"/>
      <c r="I589" s="272"/>
      <c r="J589" s="272">
        <v>32</v>
      </c>
      <c r="K589" s="273">
        <f>J589</f>
        <v>32</v>
      </c>
    </row>
    <row r="590" spans="2:11" ht="42.75" customHeight="1" x14ac:dyDescent="0.4">
      <c r="B590" s="293" t="str">
        <f>PRESUPUESTO!C242</f>
        <v>D20180140</v>
      </c>
      <c r="C590" s="311" t="str">
        <f>PRESUPUESTO!D242</f>
        <v>TUBERIA AG DIAMETRO 1"</v>
      </c>
      <c r="D590" s="312" t="str">
        <f>PRESUPUESTO!E242</f>
        <v>ML</v>
      </c>
      <c r="E590" s="313"/>
      <c r="F590" s="312"/>
      <c r="G590" s="314"/>
      <c r="H590" s="315"/>
      <c r="I590" s="314"/>
      <c r="J590" s="314"/>
      <c r="K590" s="296">
        <f>K591</f>
        <v>24.7</v>
      </c>
    </row>
    <row r="591" spans="2:11" ht="42.75" customHeight="1" x14ac:dyDescent="0.4">
      <c r="B591" s="303" t="str">
        <f>+IF(K591="",CHAR(64),B590)</f>
        <v>D20180140</v>
      </c>
      <c r="C591" s="269" t="s">
        <v>1436</v>
      </c>
      <c r="D591" s="266"/>
      <c r="E591" s="267"/>
      <c r="F591" s="266"/>
      <c r="G591" s="271"/>
      <c r="H591" s="271"/>
      <c r="I591" s="272"/>
      <c r="J591" s="272">
        <v>24.7</v>
      </c>
      <c r="K591" s="273">
        <f>J591</f>
        <v>24.7</v>
      </c>
    </row>
    <row r="592" spans="2:11" ht="42.75" customHeight="1" x14ac:dyDescent="0.4">
      <c r="B592" s="293" t="str">
        <f>PRESUPUESTO!C243</f>
        <v>D20180160</v>
      </c>
      <c r="C592" s="311" t="str">
        <f>PRESUPUESTO!D243</f>
        <v>TUBERIA AG DIAMETRO 1 1/2"</v>
      </c>
      <c r="D592" s="312" t="str">
        <f>PRESUPUESTO!E243</f>
        <v>ML</v>
      </c>
      <c r="E592" s="313"/>
      <c r="F592" s="312"/>
      <c r="G592" s="314"/>
      <c r="H592" s="315"/>
      <c r="I592" s="314"/>
      <c r="J592" s="314"/>
      <c r="K592" s="296">
        <f>K593</f>
        <v>2.46</v>
      </c>
    </row>
    <row r="593" spans="2:11" ht="42.75" customHeight="1" x14ac:dyDescent="0.4">
      <c r="B593" s="303" t="str">
        <f>+IF(K593="",CHAR(64),B592)</f>
        <v>D20180160</v>
      </c>
      <c r="C593" s="269" t="s">
        <v>1436</v>
      </c>
      <c r="D593" s="266"/>
      <c r="E593" s="267"/>
      <c r="F593" s="266"/>
      <c r="G593" s="271"/>
      <c r="H593" s="271"/>
      <c r="I593" s="272"/>
      <c r="J593" s="272">
        <v>2.46</v>
      </c>
      <c r="K593" s="273">
        <f>J593</f>
        <v>2.46</v>
      </c>
    </row>
    <row r="594" spans="2:11" ht="42.75" customHeight="1" x14ac:dyDescent="0.4">
      <c r="B594" s="293" t="str">
        <f>PRESUPUESTO!C244</f>
        <v>D20180170</v>
      </c>
      <c r="C594" s="311" t="str">
        <f>PRESUPUESTO!D244</f>
        <v>TUBERIA AG DIAMETRO 2"</v>
      </c>
      <c r="D594" s="312" t="str">
        <f>PRESUPUESTO!E244</f>
        <v>ML</v>
      </c>
      <c r="E594" s="313"/>
      <c r="F594" s="312"/>
      <c r="G594" s="314"/>
      <c r="H594" s="315"/>
      <c r="I594" s="314"/>
      <c r="J594" s="314"/>
      <c r="K594" s="296">
        <f>K595</f>
        <v>9.25</v>
      </c>
    </row>
    <row r="595" spans="2:11" ht="42.75" customHeight="1" x14ac:dyDescent="0.4">
      <c r="B595" s="303" t="str">
        <f>+IF(K595="",CHAR(64),B594)</f>
        <v>D20180170</v>
      </c>
      <c r="C595" s="269" t="s">
        <v>1436</v>
      </c>
      <c r="D595" s="266"/>
      <c r="E595" s="267"/>
      <c r="F595" s="266"/>
      <c r="G595" s="271"/>
      <c r="H595" s="271"/>
      <c r="I595" s="272"/>
      <c r="J595" s="272">
        <v>9.25</v>
      </c>
      <c r="K595" s="273">
        <f>J595</f>
        <v>9.25</v>
      </c>
    </row>
    <row r="596" spans="2:11" ht="42.75" customHeight="1" x14ac:dyDescent="0.4">
      <c r="B596" s="293" t="str">
        <f>PRESUPUESTO!C245</f>
        <v>D20180180</v>
      </c>
      <c r="C596" s="311" t="str">
        <f>PRESUPUESTO!D245</f>
        <v>ACCESORIO AG DIAMETRO 1 1/2"</v>
      </c>
      <c r="D596" s="312" t="str">
        <f>PRESUPUESTO!E245</f>
        <v>UN</v>
      </c>
      <c r="E596" s="313"/>
      <c r="F596" s="312"/>
      <c r="G596" s="314"/>
      <c r="H596" s="315"/>
      <c r="I596" s="314"/>
      <c r="J596" s="314"/>
      <c r="K596" s="296">
        <f>K597</f>
        <v>1</v>
      </c>
    </row>
    <row r="597" spans="2:11" ht="42.75" customHeight="1" x14ac:dyDescent="0.4">
      <c r="B597" s="303" t="str">
        <f>+IF(K597="",CHAR(64),B596)</f>
        <v>D20180180</v>
      </c>
      <c r="C597" s="269" t="s">
        <v>1436</v>
      </c>
      <c r="D597" s="266"/>
      <c r="E597" s="267"/>
      <c r="F597" s="266"/>
      <c r="G597" s="271"/>
      <c r="H597" s="271"/>
      <c r="I597" s="272"/>
      <c r="J597" s="272">
        <v>1</v>
      </c>
      <c r="K597" s="273">
        <f>J597</f>
        <v>1</v>
      </c>
    </row>
    <row r="598" spans="2:11" ht="42.75" customHeight="1" x14ac:dyDescent="0.4">
      <c r="B598" s="293" t="str">
        <f>PRESUPUESTO!C246</f>
        <v>D20180190</v>
      </c>
      <c r="C598" s="311" t="str">
        <f>PRESUPUESTO!D246</f>
        <v>ACCESORIO AG DIAMETRO 2"</v>
      </c>
      <c r="D598" s="312" t="str">
        <f>PRESUPUESTO!E246</f>
        <v>UN</v>
      </c>
      <c r="E598" s="313"/>
      <c r="F598" s="312"/>
      <c r="G598" s="314"/>
      <c r="H598" s="315"/>
      <c r="I598" s="314"/>
      <c r="J598" s="314"/>
      <c r="K598" s="296">
        <f>K599</f>
        <v>13</v>
      </c>
    </row>
    <row r="599" spans="2:11" ht="42.75" customHeight="1" x14ac:dyDescent="0.4">
      <c r="B599" s="303" t="str">
        <f>+IF(K599="",CHAR(64),B598)</f>
        <v>D20180190</v>
      </c>
      <c r="C599" s="269" t="s">
        <v>1436</v>
      </c>
      <c r="D599" s="266"/>
      <c r="E599" s="267"/>
      <c r="F599" s="266"/>
      <c r="G599" s="271"/>
      <c r="H599" s="271"/>
      <c r="I599" s="272"/>
      <c r="J599" s="272">
        <v>13</v>
      </c>
      <c r="K599" s="273">
        <f>J599</f>
        <v>13</v>
      </c>
    </row>
    <row r="600" spans="2:11" ht="42.75" customHeight="1" x14ac:dyDescent="0.4">
      <c r="B600" s="293" t="str">
        <f>PRESUPUESTO!C247</f>
        <v>D20180200</v>
      </c>
      <c r="C600" s="311" t="str">
        <f>PRESUPUESTO!D247</f>
        <v>ACCESORIO AG DIAMETRO 3"</v>
      </c>
      <c r="D600" s="312" t="str">
        <f>PRESUPUESTO!E247</f>
        <v>UN</v>
      </c>
      <c r="E600" s="313"/>
      <c r="F600" s="312"/>
      <c r="G600" s="314"/>
      <c r="H600" s="315"/>
      <c r="I600" s="314"/>
      <c r="J600" s="314"/>
      <c r="K600" s="296">
        <f>K601</f>
        <v>3</v>
      </c>
    </row>
    <row r="601" spans="2:11" ht="42.75" customHeight="1" x14ac:dyDescent="0.4">
      <c r="B601" s="303" t="str">
        <f>+IF(K601="",CHAR(64),B600)</f>
        <v>D20180200</v>
      </c>
      <c r="C601" s="269" t="s">
        <v>1436</v>
      </c>
      <c r="D601" s="266"/>
      <c r="E601" s="267"/>
      <c r="F601" s="266"/>
      <c r="G601" s="271"/>
      <c r="H601" s="271"/>
      <c r="I601" s="272"/>
      <c r="J601" s="272">
        <v>3</v>
      </c>
      <c r="K601" s="273">
        <f>J601</f>
        <v>3</v>
      </c>
    </row>
    <row r="602" spans="2:11" ht="42.75" customHeight="1" x14ac:dyDescent="0.4">
      <c r="B602" s="293" t="str">
        <f>PRESUPUESTO!C248</f>
        <v>D20180210</v>
      </c>
      <c r="C602" s="311" t="str">
        <f>PRESUPUESTO!D248</f>
        <v>ACCESORIO PARA PE (Polietileno) DIAMETRO 1/2"</v>
      </c>
      <c r="D602" s="312" t="str">
        <f>PRESUPUESTO!E248</f>
        <v>UN</v>
      </c>
      <c r="E602" s="313"/>
      <c r="F602" s="312"/>
      <c r="G602" s="314"/>
      <c r="H602" s="315"/>
      <c r="I602" s="314"/>
      <c r="J602" s="314"/>
      <c r="K602" s="296">
        <f>K603</f>
        <v>2</v>
      </c>
    </row>
    <row r="603" spans="2:11" ht="42.75" customHeight="1" x14ac:dyDescent="0.4">
      <c r="B603" s="303" t="str">
        <f>+IF(K603="",CHAR(64),B602)</f>
        <v>D20180210</v>
      </c>
      <c r="C603" s="269" t="s">
        <v>1436</v>
      </c>
      <c r="D603" s="266"/>
      <c r="E603" s="267"/>
      <c r="F603" s="266"/>
      <c r="G603" s="271"/>
      <c r="H603" s="271"/>
      <c r="I603" s="272"/>
      <c r="J603" s="272">
        <v>2</v>
      </c>
      <c r="K603" s="273">
        <f>J603</f>
        <v>2</v>
      </c>
    </row>
    <row r="604" spans="2:11" ht="42.75" customHeight="1" x14ac:dyDescent="0.4">
      <c r="B604" s="293" t="str">
        <f>PRESUPUESTO!C249</f>
        <v>D20180220</v>
      </c>
      <c r="C604" s="311" t="str">
        <f>PRESUPUESTO!D249</f>
        <v>TUBERIA PE (Polietileno) DIAMETRO 1/2"</v>
      </c>
      <c r="D604" s="312" t="str">
        <f>PRESUPUESTO!E249</f>
        <v>ML</v>
      </c>
      <c r="E604" s="313"/>
      <c r="F604" s="312"/>
      <c r="G604" s="314"/>
      <c r="H604" s="315"/>
      <c r="I604" s="314"/>
      <c r="J604" s="314"/>
      <c r="K604" s="296">
        <f>K605</f>
        <v>30.44</v>
      </c>
    </row>
    <row r="605" spans="2:11" ht="42.75" customHeight="1" x14ac:dyDescent="0.4">
      <c r="B605" s="303" t="str">
        <f>+IF(K605="",CHAR(64),B604)</f>
        <v>D20180220</v>
      </c>
      <c r="C605" s="269" t="s">
        <v>1436</v>
      </c>
      <c r="D605" s="266"/>
      <c r="E605" s="267"/>
      <c r="F605" s="266"/>
      <c r="G605" s="271"/>
      <c r="H605" s="271"/>
      <c r="I605" s="272"/>
      <c r="J605" s="272">
        <v>30.44</v>
      </c>
      <c r="K605" s="273">
        <f>J605</f>
        <v>30.44</v>
      </c>
    </row>
    <row r="606" spans="2:11" ht="42.75" customHeight="1" x14ac:dyDescent="0.4">
      <c r="B606" s="293" t="str">
        <f>PRESUPUESTO!C250</f>
        <v>D20180230</v>
      </c>
      <c r="C606" s="311" t="str">
        <f>PRESUPUESTO!D250</f>
        <v>TUBERIA AG DIAMETRO 1/2"</v>
      </c>
      <c r="D606" s="312" t="str">
        <f>PRESUPUESTO!E250</f>
        <v>ML</v>
      </c>
      <c r="E606" s="313"/>
      <c r="F606" s="312"/>
      <c r="G606" s="314"/>
      <c r="H606" s="315"/>
      <c r="I606" s="314"/>
      <c r="J606" s="314"/>
      <c r="K606" s="296">
        <f>K607</f>
        <v>109.94</v>
      </c>
    </row>
    <row r="607" spans="2:11" ht="42.75" customHeight="1" x14ac:dyDescent="0.4">
      <c r="B607" s="323" t="str">
        <f>+IF(K607="",CHAR(64),B606)</f>
        <v>D20180230</v>
      </c>
      <c r="C607" s="269" t="s">
        <v>1436</v>
      </c>
      <c r="D607" s="266"/>
      <c r="E607" s="267"/>
      <c r="F607" s="266"/>
      <c r="G607" s="271"/>
      <c r="H607" s="271"/>
      <c r="I607" s="272"/>
      <c r="J607" s="272">
        <v>109.94</v>
      </c>
      <c r="K607" s="273">
        <f>J607</f>
        <v>109.94</v>
      </c>
    </row>
    <row r="608" spans="2:11" ht="42.75" customHeight="1" x14ac:dyDescent="0.4">
      <c r="B608" s="293" t="str">
        <f>PRESUPUESTO!C251</f>
        <v>D20180240</v>
      </c>
      <c r="C608" s="311" t="str">
        <f>PRESUPUESTO!D251</f>
        <v>TUBERIA AG DIAMETRO ¾"</v>
      </c>
      <c r="D608" s="312" t="str">
        <f>PRESUPUESTO!E251</f>
        <v>ML</v>
      </c>
      <c r="E608" s="313"/>
      <c r="F608" s="312"/>
      <c r="G608" s="314"/>
      <c r="H608" s="315"/>
      <c r="I608" s="314"/>
      <c r="J608" s="314"/>
      <c r="K608" s="296">
        <f>K609</f>
        <v>76.7</v>
      </c>
    </row>
    <row r="609" spans="2:11" ht="42.75" customHeight="1" x14ac:dyDescent="0.4">
      <c r="B609" s="323" t="str">
        <f>+IF(K609="",CHAR(64),B608)</f>
        <v>D20180240</v>
      </c>
      <c r="C609" s="269" t="s">
        <v>1436</v>
      </c>
      <c r="D609" s="266"/>
      <c r="E609" s="267"/>
      <c r="F609" s="266"/>
      <c r="G609" s="271"/>
      <c r="H609" s="271"/>
      <c r="I609" s="272"/>
      <c r="J609" s="272">
        <v>76.7</v>
      </c>
      <c r="K609" s="273">
        <f>J609</f>
        <v>76.7</v>
      </c>
    </row>
    <row r="610" spans="2:11" ht="42.75" customHeight="1" x14ac:dyDescent="0.4">
      <c r="B610" s="293" t="str">
        <f>PRESUPUESTO!C252</f>
        <v>D20180250</v>
      </c>
      <c r="C610" s="311" t="str">
        <f>PRESUPUESTO!D252</f>
        <v>TUBERIA AG DIAMETRO 1¼"</v>
      </c>
      <c r="D610" s="312" t="str">
        <f>PRESUPUESTO!E252</f>
        <v>ML</v>
      </c>
      <c r="E610" s="313"/>
      <c r="F610" s="312"/>
      <c r="G610" s="314"/>
      <c r="H610" s="315"/>
      <c r="I610" s="314"/>
      <c r="J610" s="314"/>
      <c r="K610" s="296">
        <f>K611</f>
        <v>14.66</v>
      </c>
    </row>
    <row r="611" spans="2:11" ht="42.75" customHeight="1" x14ac:dyDescent="0.4">
      <c r="B611" s="323" t="str">
        <f>+IF(K611="",CHAR(64),B610)</f>
        <v>D20180250</v>
      </c>
      <c r="C611" s="269" t="s">
        <v>1436</v>
      </c>
      <c r="D611" s="266"/>
      <c r="E611" s="267"/>
      <c r="F611" s="266"/>
      <c r="G611" s="271"/>
      <c r="H611" s="271"/>
      <c r="I611" s="272"/>
      <c r="J611" s="272">
        <v>14.66</v>
      </c>
      <c r="K611" s="273">
        <f>J611</f>
        <v>14.66</v>
      </c>
    </row>
    <row r="612" spans="2:11" ht="42.75" customHeight="1" x14ac:dyDescent="0.4">
      <c r="B612" s="293" t="str">
        <f>PRESUPUESTO!C253</f>
        <v>D20180260</v>
      </c>
      <c r="C612" s="311" t="str">
        <f>PRESUPUESTO!D253</f>
        <v>ACCESORIO AG DIAMETRO 1/2"</v>
      </c>
      <c r="D612" s="312" t="str">
        <f>PRESUPUESTO!E253</f>
        <v>UN</v>
      </c>
      <c r="E612" s="313"/>
      <c r="F612" s="312"/>
      <c r="G612" s="314"/>
      <c r="H612" s="315"/>
      <c r="I612" s="314"/>
      <c r="J612" s="314"/>
      <c r="K612" s="296">
        <f>K613</f>
        <v>151</v>
      </c>
    </row>
    <row r="613" spans="2:11" ht="42.75" customHeight="1" x14ac:dyDescent="0.4">
      <c r="B613" s="323" t="str">
        <f>+IF(K613="",CHAR(64),B612)</f>
        <v>D20180260</v>
      </c>
      <c r="C613" s="269" t="s">
        <v>1436</v>
      </c>
      <c r="D613" s="266"/>
      <c r="E613" s="267"/>
      <c r="F613" s="266"/>
      <c r="G613" s="271"/>
      <c r="H613" s="271"/>
      <c r="I613" s="272"/>
      <c r="J613" s="272">
        <v>151</v>
      </c>
      <c r="K613" s="273">
        <f>J613</f>
        <v>151</v>
      </c>
    </row>
    <row r="614" spans="2:11" ht="42.75" customHeight="1" x14ac:dyDescent="0.4">
      <c r="B614" s="293" t="str">
        <f>PRESUPUESTO!C254</f>
        <v>D20180270</v>
      </c>
      <c r="C614" s="311" t="str">
        <f>PRESUPUESTO!D254</f>
        <v>ACCESORIO AG DIAMETRO ¾"</v>
      </c>
      <c r="D614" s="312" t="str">
        <f>PRESUPUESTO!E254</f>
        <v>UN</v>
      </c>
      <c r="E614" s="313"/>
      <c r="F614" s="312"/>
      <c r="G614" s="314"/>
      <c r="H614" s="315"/>
      <c r="I614" s="314"/>
      <c r="J614" s="314"/>
      <c r="K614" s="296">
        <f>K615</f>
        <v>93</v>
      </c>
    </row>
    <row r="615" spans="2:11" ht="42.75" customHeight="1" x14ac:dyDescent="0.4">
      <c r="B615" s="323" t="str">
        <f>+IF(K615="",CHAR(64),B614)</f>
        <v>D20180270</v>
      </c>
      <c r="C615" s="269" t="s">
        <v>1436</v>
      </c>
      <c r="D615" s="266"/>
      <c r="E615" s="267"/>
      <c r="F615" s="266"/>
      <c r="G615" s="271"/>
      <c r="H615" s="271"/>
      <c r="I615" s="272"/>
      <c r="J615" s="272">
        <v>93</v>
      </c>
      <c r="K615" s="273">
        <f>J615</f>
        <v>93</v>
      </c>
    </row>
    <row r="616" spans="2:11" ht="42.75" customHeight="1" x14ac:dyDescent="0.4">
      <c r="B616" s="293" t="str">
        <f>PRESUPUESTO!C255</f>
        <v>D20180280</v>
      </c>
      <c r="C616" s="311" t="str">
        <f>PRESUPUESTO!D255</f>
        <v>ACCESORIO AG DIAMETRO 1¼"</v>
      </c>
      <c r="D616" s="312" t="str">
        <f>PRESUPUESTO!E255</f>
        <v>UN</v>
      </c>
      <c r="E616" s="313"/>
      <c r="F616" s="312"/>
      <c r="G616" s="314"/>
      <c r="H616" s="315"/>
      <c r="I616" s="314"/>
      <c r="J616" s="314"/>
      <c r="K616" s="296">
        <f>K617</f>
        <v>21</v>
      </c>
    </row>
    <row r="617" spans="2:11" ht="42.75" customHeight="1" x14ac:dyDescent="0.4">
      <c r="B617" s="323" t="str">
        <f>+IF(K617="",CHAR(64),B616)</f>
        <v>D20180280</v>
      </c>
      <c r="C617" s="269" t="s">
        <v>1436</v>
      </c>
      <c r="D617" s="266"/>
      <c r="E617" s="267"/>
      <c r="F617" s="266"/>
      <c r="G617" s="271"/>
      <c r="H617" s="271"/>
      <c r="I617" s="272"/>
      <c r="J617" s="272">
        <v>21</v>
      </c>
      <c r="K617" s="273">
        <f>J617</f>
        <v>21</v>
      </c>
    </row>
    <row r="618" spans="2:11" ht="42.75" customHeight="1" x14ac:dyDescent="0.4">
      <c r="B618" s="293" t="str">
        <f>PRESUPUESTO!C256</f>
        <v>D20180290</v>
      </c>
      <c r="C618" s="311" t="str">
        <f>PRESUPUESTO!D256</f>
        <v>SOPORTES Y ABRAZADERAS  ½" - ¾"</v>
      </c>
      <c r="D618" s="312" t="str">
        <f>PRESUPUESTO!E256</f>
        <v>UN</v>
      </c>
      <c r="E618" s="313"/>
      <c r="F618" s="312"/>
      <c r="G618" s="314"/>
      <c r="H618" s="315"/>
      <c r="I618" s="314"/>
      <c r="J618" s="314"/>
      <c r="K618" s="296">
        <f>K619</f>
        <v>7</v>
      </c>
    </row>
    <row r="619" spans="2:11" ht="42.75" customHeight="1" x14ac:dyDescent="0.4">
      <c r="B619" s="323" t="str">
        <f>+IF(K619="",CHAR(64),B618)</f>
        <v>D20180290</v>
      </c>
      <c r="C619" s="269" t="s">
        <v>1436</v>
      </c>
      <c r="D619" s="266"/>
      <c r="E619" s="267"/>
      <c r="F619" s="266"/>
      <c r="G619" s="271"/>
      <c r="H619" s="271"/>
      <c r="I619" s="272"/>
      <c r="J619" s="272">
        <v>7</v>
      </c>
      <c r="K619" s="273">
        <f>J619</f>
        <v>7</v>
      </c>
    </row>
    <row r="620" spans="2:11" ht="42.75" customHeight="1" x14ac:dyDescent="0.4">
      <c r="B620" s="293" t="str">
        <f>PRESUPUESTO!C257</f>
        <v>D20180300</v>
      </c>
      <c r="C620" s="311" t="str">
        <f>PRESUPUESTO!D257</f>
        <v>SOPORTES Y ABRAZADERAS 1" - 1½"</v>
      </c>
      <c r="D620" s="312" t="str">
        <f>PRESUPUESTO!E257</f>
        <v>UN</v>
      </c>
      <c r="E620" s="313"/>
      <c r="F620" s="312"/>
      <c r="G620" s="314"/>
      <c r="H620" s="315"/>
      <c r="I620" s="314"/>
      <c r="J620" s="314"/>
      <c r="K620" s="296">
        <f>K621</f>
        <v>2</v>
      </c>
    </row>
    <row r="621" spans="2:11" ht="42.75" customHeight="1" x14ac:dyDescent="0.4">
      <c r="B621" s="323" t="str">
        <f>+IF(K621="",CHAR(64),B620)</f>
        <v>D20180300</v>
      </c>
      <c r="C621" s="269" t="s">
        <v>1436</v>
      </c>
      <c r="D621" s="266"/>
      <c r="E621" s="267"/>
      <c r="F621" s="266"/>
      <c r="G621" s="271"/>
      <c r="H621" s="271"/>
      <c r="I621" s="272"/>
      <c r="J621" s="272">
        <v>2</v>
      </c>
      <c r="K621" s="273">
        <f>J621</f>
        <v>2</v>
      </c>
    </row>
    <row r="622" spans="2:11" ht="42.75" customHeight="1" x14ac:dyDescent="0.4">
      <c r="B622" s="293" t="str">
        <f>PRESUPUESTO!C258</f>
        <v>D20180310</v>
      </c>
      <c r="C622" s="311" t="str">
        <f>PRESUPUESTO!D258</f>
        <v>VALVULAS DE CORTE  1/2" - GAS</v>
      </c>
      <c r="D622" s="312" t="str">
        <f>PRESUPUESTO!E258</f>
        <v>UN</v>
      </c>
      <c r="E622" s="313"/>
      <c r="F622" s="312"/>
      <c r="G622" s="314"/>
      <c r="H622" s="315"/>
      <c r="I622" s="314"/>
      <c r="J622" s="314"/>
      <c r="K622" s="296">
        <f>K623</f>
        <v>19</v>
      </c>
    </row>
    <row r="623" spans="2:11" ht="42.75" customHeight="1" x14ac:dyDescent="0.4">
      <c r="B623" s="323" t="str">
        <f>+IF(K623="",CHAR(64),B622)</f>
        <v>D20180310</v>
      </c>
      <c r="C623" s="269" t="s">
        <v>1436</v>
      </c>
      <c r="D623" s="266"/>
      <c r="E623" s="267"/>
      <c r="F623" s="266"/>
      <c r="G623" s="271"/>
      <c r="H623" s="271"/>
      <c r="I623" s="272"/>
      <c r="J623" s="272">
        <v>19</v>
      </c>
      <c r="K623" s="273">
        <f>J623</f>
        <v>19</v>
      </c>
    </row>
    <row r="624" spans="2:11" ht="42.75" customHeight="1" x14ac:dyDescent="0.4">
      <c r="B624" s="293" t="str">
        <f>PRESUPUESTO!C259</f>
        <v>D20180320</v>
      </c>
      <c r="C624" s="311" t="str">
        <f>PRESUPUESTO!D259</f>
        <v>VALVULAS DE CORTE  ¾" - GAS</v>
      </c>
      <c r="D624" s="312" t="str">
        <f>PRESUPUESTO!E259</f>
        <v>UN</v>
      </c>
      <c r="E624" s="313"/>
      <c r="F624" s="312"/>
      <c r="G624" s="314"/>
      <c r="H624" s="315"/>
      <c r="I624" s="314"/>
      <c r="J624" s="314"/>
      <c r="K624" s="296">
        <f>K625</f>
        <v>14</v>
      </c>
    </row>
    <row r="625" spans="2:11" ht="42.75" customHeight="1" x14ac:dyDescent="0.4">
      <c r="B625" s="323" t="str">
        <f>+IF(K625="",CHAR(64),B624)</f>
        <v>D20180320</v>
      </c>
      <c r="C625" s="269" t="s">
        <v>1436</v>
      </c>
      <c r="D625" s="266"/>
      <c r="E625" s="267"/>
      <c r="F625" s="266"/>
      <c r="G625" s="271"/>
      <c r="H625" s="271"/>
      <c r="I625" s="272"/>
      <c r="J625" s="272">
        <v>14</v>
      </c>
      <c r="K625" s="273">
        <f>J625</f>
        <v>14</v>
      </c>
    </row>
    <row r="626" spans="2:11" ht="42.75" customHeight="1" x14ac:dyDescent="0.4">
      <c r="B626" s="293" t="str">
        <f>PRESUPUESTO!C260</f>
        <v>D20180340</v>
      </c>
      <c r="C626" s="311" t="str">
        <f>PRESUPUESTO!D260</f>
        <v>SUMINISTRO E INSTALACIÓN DE MEDIDOR GAS NATURAL</v>
      </c>
      <c r="D626" s="312" t="str">
        <f>PRESUPUESTO!E260</f>
        <v>UN</v>
      </c>
      <c r="E626" s="313"/>
      <c r="F626" s="312"/>
      <c r="G626" s="314"/>
      <c r="H626" s="315"/>
      <c r="I626" s="314"/>
      <c r="J626" s="314"/>
      <c r="K626" s="296">
        <f>K627</f>
        <v>1</v>
      </c>
    </row>
    <row r="627" spans="2:11" ht="42.75" customHeight="1" x14ac:dyDescent="0.4">
      <c r="B627" s="323" t="str">
        <f>+IF(K627="",CHAR(64),B626)</f>
        <v>D20180340</v>
      </c>
      <c r="C627" s="269" t="s">
        <v>1436</v>
      </c>
      <c r="D627" s="266"/>
      <c r="E627" s="267"/>
      <c r="F627" s="266"/>
      <c r="G627" s="271"/>
      <c r="H627" s="271"/>
      <c r="I627" s="272"/>
      <c r="J627" s="272">
        <v>1</v>
      </c>
      <c r="K627" s="273">
        <f>J627</f>
        <v>1</v>
      </c>
    </row>
    <row r="628" spans="2:11" ht="42.75" customHeight="1" x14ac:dyDescent="0.4">
      <c r="B628" s="293" t="str">
        <f>PRESUPUESTO!C261</f>
        <v>D20180350</v>
      </c>
      <c r="C628" s="311" t="str">
        <f>PRESUPUESTO!D261</f>
        <v>TUBERIA PE DIAMETRO 1"</v>
      </c>
      <c r="D628" s="312" t="str">
        <f>PRESUPUESTO!E261</f>
        <v>ML</v>
      </c>
      <c r="E628" s="313"/>
      <c r="F628" s="312"/>
      <c r="G628" s="314"/>
      <c r="H628" s="315"/>
      <c r="I628" s="314"/>
      <c r="J628" s="314"/>
      <c r="K628" s="296">
        <f>K629</f>
        <v>20.74</v>
      </c>
    </row>
    <row r="629" spans="2:11" ht="42.75" customHeight="1" x14ac:dyDescent="0.4">
      <c r="B629" s="323" t="str">
        <f>+IF(K629="",CHAR(64),B628)</f>
        <v>D20180350</v>
      </c>
      <c r="C629" s="269" t="s">
        <v>1436</v>
      </c>
      <c r="D629" s="266"/>
      <c r="E629" s="267"/>
      <c r="F629" s="266"/>
      <c r="G629" s="271"/>
      <c r="H629" s="271"/>
      <c r="I629" s="272"/>
      <c r="J629" s="272">
        <v>20.74</v>
      </c>
      <c r="K629" s="273">
        <f>J629</f>
        <v>20.74</v>
      </c>
    </row>
    <row r="630" spans="2:11" ht="42.75" customHeight="1" x14ac:dyDescent="0.4">
      <c r="B630" s="293" t="str">
        <f>PRESUPUESTO!C262</f>
        <v>D20180360</v>
      </c>
      <c r="C630" s="311" t="str">
        <f>PRESUPUESTO!D262</f>
        <v>TUBERIA PE DIAMETRO 1 1/4"</v>
      </c>
      <c r="D630" s="312" t="str">
        <f>PRESUPUESTO!E262</f>
        <v>ML</v>
      </c>
      <c r="E630" s="313"/>
      <c r="F630" s="312"/>
      <c r="G630" s="314"/>
      <c r="H630" s="315"/>
      <c r="I630" s="314"/>
      <c r="J630" s="314"/>
      <c r="K630" s="296">
        <f>K631</f>
        <v>7.28</v>
      </c>
    </row>
    <row r="631" spans="2:11" ht="42.75" customHeight="1" x14ac:dyDescent="0.4">
      <c r="B631" s="323" t="str">
        <f>+IF(K631="",CHAR(64),B630)</f>
        <v>D20180360</v>
      </c>
      <c r="C631" s="269" t="s">
        <v>1436</v>
      </c>
      <c r="D631" s="266"/>
      <c r="E631" s="267"/>
      <c r="F631" s="266"/>
      <c r="G631" s="271"/>
      <c r="H631" s="271"/>
      <c r="I631" s="272"/>
      <c r="J631" s="272">
        <v>7.28</v>
      </c>
      <c r="K631" s="273">
        <f>J631</f>
        <v>7.28</v>
      </c>
    </row>
    <row r="632" spans="2:11" ht="42.75" customHeight="1" x14ac:dyDescent="0.4">
      <c r="B632" s="293" t="str">
        <f>PRESUPUESTO!C263</f>
        <v>D20180370</v>
      </c>
      <c r="C632" s="311" t="str">
        <f>PRESUPUESTO!D263</f>
        <v>TUBERIA PE DIAMETRO 2"</v>
      </c>
      <c r="D632" s="312" t="str">
        <f>PRESUPUESTO!E263</f>
        <v>ML</v>
      </c>
      <c r="E632" s="313"/>
      <c r="F632" s="312"/>
      <c r="G632" s="314"/>
      <c r="H632" s="315"/>
      <c r="I632" s="314"/>
      <c r="J632" s="314"/>
      <c r="K632" s="296">
        <f>K633</f>
        <v>53.59</v>
      </c>
    </row>
    <row r="633" spans="2:11" ht="42.75" customHeight="1" x14ac:dyDescent="0.4">
      <c r="B633" s="323" t="str">
        <f>+IF(K633="",CHAR(64),B632)</f>
        <v>D20180370</v>
      </c>
      <c r="C633" s="269" t="s">
        <v>1436</v>
      </c>
      <c r="D633" s="266"/>
      <c r="E633" s="267"/>
      <c r="F633" s="266"/>
      <c r="G633" s="271"/>
      <c r="H633" s="271"/>
      <c r="I633" s="272"/>
      <c r="J633" s="272">
        <v>53.59</v>
      </c>
      <c r="K633" s="273">
        <f>J633</f>
        <v>53.59</v>
      </c>
    </row>
    <row r="634" spans="2:11" ht="42.75" customHeight="1" x14ac:dyDescent="0.4">
      <c r="B634" s="293" t="str">
        <f>PRESUPUESTO!C264</f>
        <v>D20180380</v>
      </c>
      <c r="C634" s="311" t="str">
        <f>PRESUPUESTO!D264</f>
        <v>TUBERIA PE DIAMETRO 3"</v>
      </c>
      <c r="D634" s="312" t="str">
        <f>PRESUPUESTO!E264</f>
        <v>ML</v>
      </c>
      <c r="E634" s="313"/>
      <c r="F634" s="312"/>
      <c r="G634" s="314"/>
      <c r="H634" s="315"/>
      <c r="I634" s="314"/>
      <c r="J634" s="314"/>
      <c r="K634" s="296">
        <f>K635</f>
        <v>48.42</v>
      </c>
    </row>
    <row r="635" spans="2:11" ht="42.75" customHeight="1" x14ac:dyDescent="0.4">
      <c r="B635" s="323" t="str">
        <f>+IF(K635="",CHAR(64),B634)</f>
        <v>D20180380</v>
      </c>
      <c r="C635" s="269" t="s">
        <v>1436</v>
      </c>
      <c r="D635" s="266"/>
      <c r="E635" s="267"/>
      <c r="F635" s="266"/>
      <c r="G635" s="271"/>
      <c r="H635" s="271"/>
      <c r="I635" s="272"/>
      <c r="J635" s="272">
        <v>48.42</v>
      </c>
      <c r="K635" s="273">
        <f>J635</f>
        <v>48.42</v>
      </c>
    </row>
    <row r="636" spans="2:11" ht="42.75" customHeight="1" x14ac:dyDescent="0.4">
      <c r="B636" s="293" t="str">
        <f>PRESUPUESTO!C265</f>
        <v>D20180390</v>
      </c>
      <c r="C636" s="311" t="str">
        <f>PRESUPUESTO!D265</f>
        <v>ACCESORIO PE DIAMETRO ¾"</v>
      </c>
      <c r="D636" s="312" t="str">
        <f>PRESUPUESTO!E265</f>
        <v>UN</v>
      </c>
      <c r="E636" s="313"/>
      <c r="F636" s="312"/>
      <c r="G636" s="314"/>
      <c r="H636" s="315"/>
      <c r="I636" s="314"/>
      <c r="J636" s="314"/>
      <c r="K636" s="296">
        <f>K637</f>
        <v>1</v>
      </c>
    </row>
    <row r="637" spans="2:11" ht="42.75" customHeight="1" x14ac:dyDescent="0.4">
      <c r="B637" s="323" t="str">
        <f>+IF(K637="",CHAR(64),B636)</f>
        <v>D20180390</v>
      </c>
      <c r="C637" s="269" t="s">
        <v>1436</v>
      </c>
      <c r="D637" s="266"/>
      <c r="E637" s="267"/>
      <c r="F637" s="266"/>
      <c r="G637" s="271"/>
      <c r="H637" s="271"/>
      <c r="I637" s="272"/>
      <c r="J637" s="272">
        <v>1</v>
      </c>
      <c r="K637" s="273">
        <f>J637</f>
        <v>1</v>
      </c>
    </row>
    <row r="638" spans="2:11" ht="42.75" customHeight="1" x14ac:dyDescent="0.4">
      <c r="B638" s="293" t="str">
        <f>PRESUPUESTO!C266</f>
        <v>D20180400</v>
      </c>
      <c r="C638" s="311" t="str">
        <f>PRESUPUESTO!D266</f>
        <v>ACCESORIO PE DIAMETRO 1"</v>
      </c>
      <c r="D638" s="312" t="str">
        <f>PRESUPUESTO!E266</f>
        <v>UN</v>
      </c>
      <c r="E638" s="313"/>
      <c r="F638" s="312"/>
      <c r="G638" s="314"/>
      <c r="H638" s="315"/>
      <c r="I638" s="314"/>
      <c r="J638" s="314"/>
      <c r="K638" s="296">
        <f>K639</f>
        <v>1</v>
      </c>
    </row>
    <row r="639" spans="2:11" ht="42.75" customHeight="1" x14ac:dyDescent="0.4">
      <c r="B639" s="323" t="str">
        <f>+IF(K639="",CHAR(64),B638)</f>
        <v>D20180400</v>
      </c>
      <c r="C639" s="269" t="s">
        <v>1436</v>
      </c>
      <c r="D639" s="266"/>
      <c r="E639" s="267"/>
      <c r="F639" s="266"/>
      <c r="G639" s="271"/>
      <c r="H639" s="271"/>
      <c r="I639" s="272"/>
      <c r="J639" s="272">
        <v>1</v>
      </c>
      <c r="K639" s="273">
        <f>J639</f>
        <v>1</v>
      </c>
    </row>
    <row r="640" spans="2:11" ht="42.75" customHeight="1" x14ac:dyDescent="0.4">
      <c r="B640" s="293" t="str">
        <f>PRESUPUESTO!C267</f>
        <v>D20180410</v>
      </c>
      <c r="C640" s="311" t="str">
        <f>PRESUPUESTO!D267</f>
        <v>ACCESORIO PE DIAMETRO 1 1/4"</v>
      </c>
      <c r="D640" s="312" t="str">
        <f>PRESUPUESTO!E267</f>
        <v>UN</v>
      </c>
      <c r="E640" s="313"/>
      <c r="F640" s="312"/>
      <c r="G640" s="314"/>
      <c r="H640" s="315"/>
      <c r="I640" s="314"/>
      <c r="J640" s="314"/>
      <c r="K640" s="296">
        <f>K641</f>
        <v>2</v>
      </c>
    </row>
    <row r="641" spans="2:11" ht="42.75" customHeight="1" x14ac:dyDescent="0.4">
      <c r="B641" s="323" t="str">
        <f>+IF(K641="",CHAR(64),B640)</f>
        <v>D20180410</v>
      </c>
      <c r="C641" s="269" t="s">
        <v>1436</v>
      </c>
      <c r="D641" s="266"/>
      <c r="E641" s="267"/>
      <c r="F641" s="266"/>
      <c r="G641" s="271"/>
      <c r="H641" s="271"/>
      <c r="I641" s="272"/>
      <c r="J641" s="272">
        <v>2</v>
      </c>
      <c r="K641" s="273">
        <f>J641</f>
        <v>2</v>
      </c>
    </row>
    <row r="642" spans="2:11" ht="42.75" customHeight="1" x14ac:dyDescent="0.4">
      <c r="B642" s="293" t="str">
        <f>PRESUPUESTO!C268</f>
        <v>D20180430</v>
      </c>
      <c r="C642" s="311" t="str">
        <f>PRESUPUESTO!D268</f>
        <v>ACCESORIO PE DIAMETRO 2"</v>
      </c>
      <c r="D642" s="312" t="str">
        <f>PRESUPUESTO!E268</f>
        <v>UN</v>
      </c>
      <c r="E642" s="313"/>
      <c r="F642" s="312"/>
      <c r="G642" s="314"/>
      <c r="H642" s="315"/>
      <c r="I642" s="314"/>
      <c r="J642" s="314"/>
      <c r="K642" s="296">
        <f>K643</f>
        <v>7</v>
      </c>
    </row>
    <row r="643" spans="2:11" ht="42.75" customHeight="1" x14ac:dyDescent="0.4">
      <c r="B643" s="323" t="str">
        <f>+IF(K643="",CHAR(64),B642)</f>
        <v>D20180430</v>
      </c>
      <c r="C643" s="269" t="s">
        <v>1436</v>
      </c>
      <c r="D643" s="266"/>
      <c r="E643" s="267"/>
      <c r="F643" s="266"/>
      <c r="G643" s="271"/>
      <c r="H643" s="271"/>
      <c r="I643" s="272"/>
      <c r="J643" s="272">
        <v>7</v>
      </c>
      <c r="K643" s="273">
        <f>J643</f>
        <v>7</v>
      </c>
    </row>
    <row r="644" spans="2:11" ht="42.75" customHeight="1" x14ac:dyDescent="0.4">
      <c r="B644" s="293" t="str">
        <f>PRESUPUESTO!C269</f>
        <v>D20180440</v>
      </c>
      <c r="C644" s="311" t="str">
        <f>PRESUPUESTO!D269</f>
        <v>ACCESORIO PE DIAMETRO 3"</v>
      </c>
      <c r="D644" s="312" t="str">
        <f>PRESUPUESTO!E269</f>
        <v>UN</v>
      </c>
      <c r="E644" s="313"/>
      <c r="F644" s="312"/>
      <c r="G644" s="314"/>
      <c r="H644" s="315"/>
      <c r="I644" s="314"/>
      <c r="J644" s="314"/>
      <c r="K644" s="296">
        <f>K645</f>
        <v>8</v>
      </c>
    </row>
    <row r="645" spans="2:11" ht="42.75" customHeight="1" x14ac:dyDescent="0.4">
      <c r="B645" s="323" t="str">
        <f>+IF(K645="",CHAR(64),B644)</f>
        <v>D20180440</v>
      </c>
      <c r="C645" s="269" t="s">
        <v>1436</v>
      </c>
      <c r="D645" s="266"/>
      <c r="E645" s="267"/>
      <c r="F645" s="266"/>
      <c r="G645" s="271"/>
      <c r="H645" s="271"/>
      <c r="I645" s="272"/>
      <c r="J645" s="272">
        <v>8</v>
      </c>
      <c r="K645" s="273">
        <f>J645</f>
        <v>8</v>
      </c>
    </row>
    <row r="646" spans="2:11" ht="42.75" customHeight="1" x14ac:dyDescent="0.4">
      <c r="B646" s="293" t="str">
        <f>PRESUPUESTO!C270</f>
        <v>D20180450</v>
      </c>
      <c r="C646" s="311" t="str">
        <f>PRESUPUESTO!D270</f>
        <v>TUBERIA PE DIAMETRO 3/4"</v>
      </c>
      <c r="D646" s="312" t="str">
        <f>PRESUPUESTO!E270</f>
        <v>ML</v>
      </c>
      <c r="E646" s="313"/>
      <c r="F646" s="312"/>
      <c r="G646" s="314"/>
      <c r="H646" s="315"/>
      <c r="I646" s="314"/>
      <c r="J646" s="314"/>
      <c r="K646" s="296">
        <f>K647</f>
        <v>13.78</v>
      </c>
    </row>
    <row r="647" spans="2:11" ht="42.75" customHeight="1" x14ac:dyDescent="0.4">
      <c r="B647" s="323" t="str">
        <f>+IF(K647="",CHAR(64),B646)</f>
        <v>D20180450</v>
      </c>
      <c r="C647" s="269" t="s">
        <v>1436</v>
      </c>
      <c r="D647" s="266"/>
      <c r="E647" s="267"/>
      <c r="F647" s="266"/>
      <c r="G647" s="271"/>
      <c r="H647" s="271"/>
      <c r="I647" s="272"/>
      <c r="J647" s="272">
        <v>13.78</v>
      </c>
      <c r="K647" s="273">
        <f>J647</f>
        <v>13.78</v>
      </c>
    </row>
    <row r="648" spans="2:11" ht="42.75" customHeight="1" x14ac:dyDescent="0.4">
      <c r="B648" s="293" t="str">
        <f>PRESUPUESTO!C271</f>
        <v>D20180460</v>
      </c>
      <c r="C648" s="311" t="str">
        <f>PRESUPUESTO!D271</f>
        <v>SUMINISTRO E INSTALACIÓN DE ACCESORIO AG DIÁMETRO 1"</v>
      </c>
      <c r="D648" s="312" t="str">
        <f>PRESUPUESTO!E271</f>
        <v>UN</v>
      </c>
      <c r="E648" s="313"/>
      <c r="F648" s="312"/>
      <c r="G648" s="314"/>
      <c r="H648" s="315"/>
      <c r="I648" s="314"/>
      <c r="J648" s="314"/>
      <c r="K648" s="296">
        <f>K649</f>
        <v>62</v>
      </c>
    </row>
    <row r="649" spans="2:11" ht="42.75" customHeight="1" x14ac:dyDescent="0.4">
      <c r="B649" s="323" t="str">
        <f>+IF(K649="",CHAR(64),B648)</f>
        <v>D20180460</v>
      </c>
      <c r="C649" s="269" t="s">
        <v>1436</v>
      </c>
      <c r="D649" s="266"/>
      <c r="E649" s="267"/>
      <c r="F649" s="266"/>
      <c r="G649" s="271"/>
      <c r="H649" s="271"/>
      <c r="I649" s="272"/>
      <c r="J649" s="272">
        <v>62</v>
      </c>
      <c r="K649" s="273">
        <f>J649</f>
        <v>62</v>
      </c>
    </row>
    <row r="650" spans="2:11" ht="42.75" customHeight="1" x14ac:dyDescent="0.4">
      <c r="B650" s="293" t="str">
        <f>PRESUPUESTO!C272</f>
        <v>D20180600</v>
      </c>
      <c r="C650" s="311" t="str">
        <f>PRESUPUESTO!D272</f>
        <v>SUMINISTRO E INSTALACIÓN DE REGULADOR DE GAS NATURAL</v>
      </c>
      <c r="D650" s="312" t="str">
        <f>PRESUPUESTO!E272</f>
        <v>UN</v>
      </c>
      <c r="E650" s="313"/>
      <c r="F650" s="312"/>
      <c r="G650" s="314"/>
      <c r="H650" s="315"/>
      <c r="I650" s="314"/>
      <c r="J650" s="314"/>
      <c r="K650" s="296">
        <f>K651</f>
        <v>6</v>
      </c>
    </row>
    <row r="651" spans="2:11" ht="42.75" customHeight="1" x14ac:dyDescent="0.4">
      <c r="B651" s="323" t="str">
        <f>+IF(K651="",CHAR(64),B650)</f>
        <v>D20180600</v>
      </c>
      <c r="C651" s="269" t="s">
        <v>1436</v>
      </c>
      <c r="D651" s="266"/>
      <c r="E651" s="267"/>
      <c r="F651" s="266"/>
      <c r="G651" s="271"/>
      <c r="H651" s="271"/>
      <c r="I651" s="272"/>
      <c r="J651" s="272">
        <v>6</v>
      </c>
      <c r="K651" s="273">
        <f>J651</f>
        <v>6</v>
      </c>
    </row>
    <row r="652" spans="2:11" ht="42.75" customHeight="1" x14ac:dyDescent="0.4">
      <c r="B652" s="304" t="str">
        <f>PRESUPUESTO!C273</f>
        <v>D2021</v>
      </c>
      <c r="C652" s="305" t="str">
        <f>PRESUPUESTO!D273</f>
        <v>RED DE AGUAS LLUVIAS</v>
      </c>
      <c r="D652" s="306"/>
      <c r="E652" s="307"/>
      <c r="F652" s="306"/>
      <c r="G652" s="308"/>
      <c r="H652" s="309"/>
      <c r="I652" s="308"/>
      <c r="J652" s="308"/>
      <c r="K652" s="310"/>
    </row>
    <row r="653" spans="2:11" ht="42.75" customHeight="1" x14ac:dyDescent="0.4">
      <c r="B653" s="293" t="str">
        <f>PRESUPUESTO!C274</f>
        <v>D20230</v>
      </c>
      <c r="C653" s="311" t="str">
        <f>PRESUPUESTO!D274</f>
        <v>TUBERÍA PVC-S DIÁMETRO 3"</v>
      </c>
      <c r="D653" s="312" t="str">
        <f>PRESUPUESTO!E274</f>
        <v>ML</v>
      </c>
      <c r="E653" s="313"/>
      <c r="F653" s="312"/>
      <c r="G653" s="314"/>
      <c r="H653" s="314"/>
      <c r="I653" s="314"/>
      <c r="J653" s="314"/>
      <c r="K653" s="296">
        <f>+K654</f>
        <v>94.24</v>
      </c>
    </row>
    <row r="654" spans="2:11" ht="42.75" customHeight="1" x14ac:dyDescent="0.4">
      <c r="B654" s="323" t="str">
        <f>+IF(K654="",CHAR(64),B653)</f>
        <v>D20230</v>
      </c>
      <c r="C654" s="269" t="s">
        <v>1436</v>
      </c>
      <c r="D654" s="266"/>
      <c r="E654" s="267"/>
      <c r="F654" s="266"/>
      <c r="G654" s="271"/>
      <c r="H654" s="271"/>
      <c r="I654" s="271"/>
      <c r="J654" s="272">
        <v>94.24</v>
      </c>
      <c r="K654" s="273">
        <f>+J654</f>
        <v>94.24</v>
      </c>
    </row>
    <row r="655" spans="2:11" ht="42.75" customHeight="1" x14ac:dyDescent="0.4">
      <c r="B655" s="293" t="str">
        <f>PRESUPUESTO!C275</f>
        <v>D20240</v>
      </c>
      <c r="C655" s="311" t="str">
        <f>PRESUPUESTO!D275</f>
        <v>ACCESORIOS PVC-S DIÁMETRO 3"</v>
      </c>
      <c r="D655" s="312" t="str">
        <f>PRESUPUESTO!E275</f>
        <v>UN</v>
      </c>
      <c r="E655" s="313"/>
      <c r="F655" s="312"/>
      <c r="G655" s="314"/>
      <c r="H655" s="314"/>
      <c r="I655" s="314"/>
      <c r="J655" s="314"/>
      <c r="K655" s="296">
        <f>+K656</f>
        <v>72</v>
      </c>
    </row>
    <row r="656" spans="2:11" ht="42.75" customHeight="1" x14ac:dyDescent="0.4">
      <c r="B656" s="323" t="str">
        <f>+IF(K656="",CHAR(64),B655)</f>
        <v>D20240</v>
      </c>
      <c r="C656" s="269" t="s">
        <v>1436</v>
      </c>
      <c r="D656" s="266"/>
      <c r="E656" s="267"/>
      <c r="F656" s="266"/>
      <c r="G656" s="271"/>
      <c r="H656" s="271"/>
      <c r="I656" s="271"/>
      <c r="J656" s="272">
        <v>72</v>
      </c>
      <c r="K656" s="273">
        <f>+J656</f>
        <v>72</v>
      </c>
    </row>
    <row r="657" spans="2:11" ht="42.75" customHeight="1" x14ac:dyDescent="0.4">
      <c r="B657" s="293" t="str">
        <f>PRESUPUESTO!C276</f>
        <v>D20250</v>
      </c>
      <c r="C657" s="311" t="str">
        <f>PRESUPUESTO!D276</f>
        <v>Rejilla metálica tipo cúpula de 4x3”</v>
      </c>
      <c r="D657" s="312" t="str">
        <f>PRESUPUESTO!E276</f>
        <v>UN</v>
      </c>
      <c r="E657" s="313"/>
      <c r="F657" s="312"/>
      <c r="G657" s="314"/>
      <c r="H657" s="314"/>
      <c r="I657" s="314"/>
      <c r="J657" s="314"/>
      <c r="K657" s="296">
        <f>+K658</f>
        <v>18</v>
      </c>
    </row>
    <row r="658" spans="2:11" ht="42.75" customHeight="1" x14ac:dyDescent="0.4">
      <c r="B658" s="323" t="str">
        <f>+IF(K658="",CHAR(64),B657)</f>
        <v>D20250</v>
      </c>
      <c r="C658" s="269" t="s">
        <v>1436</v>
      </c>
      <c r="D658" s="266"/>
      <c r="E658" s="267"/>
      <c r="F658" s="266"/>
      <c r="G658" s="271"/>
      <c r="H658" s="271"/>
      <c r="I658" s="271"/>
      <c r="J658" s="272">
        <v>18</v>
      </c>
      <c r="K658" s="273">
        <f>+J658</f>
        <v>18</v>
      </c>
    </row>
    <row r="659" spans="2:11" ht="42.75" customHeight="1" x14ac:dyDescent="0.4">
      <c r="B659" s="293" t="str">
        <f>PRESUPUESTO!C277</f>
        <v>D20260</v>
      </c>
      <c r="C659" s="311" t="str">
        <f>PRESUPUESTO!D277</f>
        <v>ABRAZADERA 2"- 3"</v>
      </c>
      <c r="D659" s="312" t="str">
        <f>PRESUPUESTO!E277</f>
        <v>UN</v>
      </c>
      <c r="E659" s="313"/>
      <c r="F659" s="312"/>
      <c r="G659" s="314"/>
      <c r="H659" s="314"/>
      <c r="I659" s="314"/>
      <c r="J659" s="314"/>
      <c r="K659" s="296">
        <f>+K660</f>
        <v>36</v>
      </c>
    </row>
    <row r="660" spans="2:11" ht="42.75" customHeight="1" x14ac:dyDescent="0.4">
      <c r="B660" s="323" t="str">
        <f>+IF(K660="",CHAR(64),B659)</f>
        <v>D20260</v>
      </c>
      <c r="C660" s="269" t="s">
        <v>1436</v>
      </c>
      <c r="D660" s="266"/>
      <c r="E660" s="267"/>
      <c r="F660" s="266"/>
      <c r="G660" s="271"/>
      <c r="H660" s="271"/>
      <c r="I660" s="271"/>
      <c r="J660" s="272">
        <v>36</v>
      </c>
      <c r="K660" s="273">
        <f>+J660</f>
        <v>36</v>
      </c>
    </row>
    <row r="661" spans="2:11" ht="42.75" customHeight="1" x14ac:dyDescent="0.4">
      <c r="B661" s="293" t="str">
        <f>PRESUPUESTO!C278</f>
        <v>D20290</v>
      </c>
      <c r="C661" s="311" t="str">
        <f>PRESUPUESTO!D278</f>
        <v>Suministro e instalación de Cañuela prefabricada en concreto. Dimensiones 23x10cm</v>
      </c>
      <c r="D661" s="312" t="str">
        <f>PRESUPUESTO!E278</f>
        <v>ML</v>
      </c>
      <c r="E661" s="313"/>
      <c r="F661" s="312"/>
      <c r="G661" s="314"/>
      <c r="H661" s="314"/>
      <c r="I661" s="314"/>
      <c r="J661" s="314"/>
      <c r="K661" s="296">
        <f>+K662</f>
        <v>47.5</v>
      </c>
    </row>
    <row r="662" spans="2:11" ht="42.75" customHeight="1" x14ac:dyDescent="0.4">
      <c r="B662" s="323" t="str">
        <f>+IF(K662="",CHAR(64),B661)</f>
        <v>D20290</v>
      </c>
      <c r="C662" s="269" t="s">
        <v>1436</v>
      </c>
      <c r="D662" s="266"/>
      <c r="E662" s="267"/>
      <c r="F662" s="266"/>
      <c r="G662" s="271"/>
      <c r="H662" s="271"/>
      <c r="I662" s="271"/>
      <c r="J662" s="272">
        <v>47.5</v>
      </c>
      <c r="K662" s="273">
        <f>+J662</f>
        <v>47.5</v>
      </c>
    </row>
    <row r="663" spans="2:11" ht="42.75" customHeight="1" x14ac:dyDescent="0.4">
      <c r="B663" s="293" t="str">
        <f>PRESUPUESTO!C279</f>
        <v>D20300</v>
      </c>
      <c r="C663" s="311" t="str">
        <f>PRESUPUESTO!D279</f>
        <v>PUNTO DRENAJE SIFÓN DE PISO 3"</v>
      </c>
      <c r="D663" s="312" t="str">
        <f>PRESUPUESTO!E279</f>
        <v>ML</v>
      </c>
      <c r="E663" s="313"/>
      <c r="F663" s="312"/>
      <c r="G663" s="314"/>
      <c r="H663" s="314"/>
      <c r="I663" s="314"/>
      <c r="J663" s="314"/>
      <c r="K663" s="296">
        <f>K664</f>
        <v>14</v>
      </c>
    </row>
    <row r="664" spans="2:11" ht="42.75" customHeight="1" x14ac:dyDescent="0.4">
      <c r="B664" s="323" t="str">
        <f>+IF(K664="",CHAR(64),B663)</f>
        <v>D20300</v>
      </c>
      <c r="C664" s="269" t="s">
        <v>1436</v>
      </c>
      <c r="D664" s="266"/>
      <c r="E664" s="267"/>
      <c r="F664" s="266"/>
      <c r="G664" s="271"/>
      <c r="H664" s="271"/>
      <c r="I664" s="271"/>
      <c r="J664" s="272">
        <v>14</v>
      </c>
      <c r="K664" s="273">
        <f>J664</f>
        <v>14</v>
      </c>
    </row>
    <row r="665" spans="2:11" ht="42.75" customHeight="1" x14ac:dyDescent="0.4">
      <c r="B665" s="304" t="str">
        <f>PRESUPUESTO!C280</f>
        <v>D30</v>
      </c>
      <c r="C665" s="305" t="str">
        <f>PRESUPUESTO!D280</f>
        <v>VENTILACIÓN MECÁNICA</v>
      </c>
      <c r="D665" s="306"/>
      <c r="E665" s="307"/>
      <c r="F665" s="306"/>
      <c r="G665" s="308"/>
      <c r="H665" s="309"/>
      <c r="I665" s="308"/>
      <c r="J665" s="308"/>
      <c r="K665" s="310"/>
    </row>
    <row r="666" spans="2:11" ht="42.75" customHeight="1" x14ac:dyDescent="0.4">
      <c r="B666" s="293" t="str">
        <f>PRESUPUESTO!C281</f>
        <v>D30152</v>
      </c>
      <c r="C666" s="311" t="str">
        <f>PRESUPUESTO!D281</f>
        <v>Rejilla de suministro doble aleta frontal horizontal de 8" x 6"</v>
      </c>
      <c r="D666" s="312" t="str">
        <f>PRESUPUESTO!E281</f>
        <v>UN</v>
      </c>
      <c r="E666" s="313"/>
      <c r="F666" s="312"/>
      <c r="G666" s="314"/>
      <c r="H666" s="315"/>
      <c r="I666" s="314"/>
      <c r="J666" s="314"/>
      <c r="K666" s="296">
        <f>K667</f>
        <v>2</v>
      </c>
    </row>
    <row r="667" spans="2:11" ht="42.75" customHeight="1" x14ac:dyDescent="0.4">
      <c r="B667" s="323" t="str">
        <f>+IF(K667="",CHAR(64),B666)</f>
        <v>D30152</v>
      </c>
      <c r="C667" s="269" t="s">
        <v>1462</v>
      </c>
      <c r="D667" s="266"/>
      <c r="E667" s="267"/>
      <c r="F667" s="266"/>
      <c r="G667" s="271"/>
      <c r="H667" s="272"/>
      <c r="I667" s="271"/>
      <c r="J667" s="271">
        <v>2</v>
      </c>
      <c r="K667" s="273">
        <f>J667</f>
        <v>2</v>
      </c>
    </row>
    <row r="668" spans="2:11" ht="42.75" customHeight="1" x14ac:dyDescent="0.4">
      <c r="B668" s="293" t="str">
        <f>PRESUPUESTO!C282</f>
        <v>D30280</v>
      </c>
      <c r="C668" s="311" t="str">
        <f>PRESUPUESTO!D282</f>
        <v>Unidad condensadora VRF de 8,0 TR refrigerante R-410A</v>
      </c>
      <c r="D668" s="312" t="str">
        <f>PRESUPUESTO!E282</f>
        <v>GLB</v>
      </c>
      <c r="E668" s="313"/>
      <c r="F668" s="312"/>
      <c r="G668" s="314"/>
      <c r="H668" s="315"/>
      <c r="I668" s="314"/>
      <c r="J668" s="314"/>
      <c r="K668" s="296">
        <f>K669+K670</f>
        <v>2</v>
      </c>
    </row>
    <row r="669" spans="2:11" ht="42.75" customHeight="1" x14ac:dyDescent="0.4">
      <c r="B669" s="323" t="str">
        <f>+IF(K669="",CHAR(64),B668)</f>
        <v>D30280</v>
      </c>
      <c r="C669" s="269" t="s">
        <v>1463</v>
      </c>
      <c r="D669" s="266"/>
      <c r="E669" s="267"/>
      <c r="F669" s="266"/>
      <c r="G669" s="271"/>
      <c r="H669" s="272"/>
      <c r="I669" s="271"/>
      <c r="J669" s="271" t="s">
        <v>1464</v>
      </c>
      <c r="K669" s="254" t="str">
        <f>J669</f>
        <v>1</v>
      </c>
    </row>
    <row r="670" spans="2:11" ht="42.75" customHeight="1" x14ac:dyDescent="0.4">
      <c r="B670" s="323" t="str">
        <f>+IF(K670="",CHAR(64),B669)</f>
        <v>D30280</v>
      </c>
      <c r="C670" s="269" t="s">
        <v>1462</v>
      </c>
      <c r="D670" s="266"/>
      <c r="E670" s="267"/>
      <c r="F670" s="266"/>
      <c r="G670" s="271"/>
      <c r="H670" s="272"/>
      <c r="I670" s="271"/>
      <c r="J670" s="324">
        <v>1</v>
      </c>
      <c r="K670" s="325">
        <f>J670</f>
        <v>1</v>
      </c>
    </row>
    <row r="671" spans="2:11" ht="42.75" customHeight="1" x14ac:dyDescent="0.4">
      <c r="B671" s="293" t="str">
        <f>PRESUPUESTO!C283</f>
        <v>D30320</v>
      </c>
      <c r="C671" s="311" t="str">
        <f>PRESUPUESTO!D283</f>
        <v>Deshumidificador de aire por condensación para 180 L/s</v>
      </c>
      <c r="D671" s="326" t="str">
        <f>PRESUPUESTO!E283</f>
        <v>GLB</v>
      </c>
      <c r="E671" s="313"/>
      <c r="F671" s="312"/>
      <c r="G671" s="314"/>
      <c r="H671" s="315"/>
      <c r="I671" s="314"/>
      <c r="J671" s="314"/>
      <c r="K671" s="296" t="str">
        <f>K672</f>
        <v>1</v>
      </c>
    </row>
    <row r="672" spans="2:11" ht="42.75" customHeight="1" x14ac:dyDescent="0.4">
      <c r="B672" s="323" t="str">
        <f>+IF(K672="",CHAR(64),B671)</f>
        <v>D30320</v>
      </c>
      <c r="C672" s="269" t="s">
        <v>1462</v>
      </c>
      <c r="D672" s="266"/>
      <c r="E672" s="267"/>
      <c r="F672" s="266"/>
      <c r="G672" s="271"/>
      <c r="H672" s="272"/>
      <c r="I672" s="271"/>
      <c r="J672" s="271" t="s">
        <v>1464</v>
      </c>
      <c r="K672" s="273" t="str">
        <f>J672</f>
        <v>1</v>
      </c>
    </row>
    <row r="673" spans="2:11" ht="42.75" customHeight="1" x14ac:dyDescent="0.4">
      <c r="B673" s="293" t="str">
        <f>PRESUPUESTO!C284</f>
        <v>D30360</v>
      </c>
      <c r="C673" s="311" t="str">
        <f>PRESUPUESTO!D284</f>
        <v>Tubería de cobre aislada tipo L DN 6 mm (1/4" OD)</v>
      </c>
      <c r="D673" s="312" t="str">
        <f>PRESUPUESTO!E284</f>
        <v>M</v>
      </c>
      <c r="E673" s="313"/>
      <c r="F673" s="312"/>
      <c r="G673" s="314"/>
      <c r="H673" s="315"/>
      <c r="I673" s="314"/>
      <c r="J673" s="314"/>
      <c r="K673" s="296">
        <f>K674+K675</f>
        <v>77.02</v>
      </c>
    </row>
    <row r="674" spans="2:11" ht="42.75" customHeight="1" x14ac:dyDescent="0.4">
      <c r="B674" s="323" t="str">
        <f>+IF(K674="",CHAR(64),B673)</f>
        <v>D30360</v>
      </c>
      <c r="C674" s="269" t="s">
        <v>1465</v>
      </c>
      <c r="D674" s="266"/>
      <c r="E674" s="267"/>
      <c r="F674" s="266"/>
      <c r="G674" s="271"/>
      <c r="H674" s="272"/>
      <c r="I674" s="271"/>
      <c r="J674" s="271">
        <v>49.22</v>
      </c>
      <c r="K674" s="273">
        <f>J674</f>
        <v>49.22</v>
      </c>
    </row>
    <row r="675" spans="2:11" ht="42.75" customHeight="1" x14ac:dyDescent="0.4">
      <c r="B675" s="323" t="s">
        <v>575</v>
      </c>
      <c r="C675" s="269" t="s">
        <v>1462</v>
      </c>
      <c r="D675" s="266"/>
      <c r="E675" s="267"/>
      <c r="F675" s="266"/>
      <c r="G675" s="271"/>
      <c r="H675" s="272"/>
      <c r="I675" s="271"/>
      <c r="J675" s="271">
        <v>27.8</v>
      </c>
      <c r="K675" s="273">
        <f>J675</f>
        <v>27.8</v>
      </c>
    </row>
    <row r="676" spans="2:11" ht="42.75" customHeight="1" x14ac:dyDescent="0.4">
      <c r="B676" s="293" t="str">
        <f>PRESUPUESTO!C285</f>
        <v>D30370</v>
      </c>
      <c r="C676" s="311" t="str">
        <f>PRESUPUESTO!D285</f>
        <v>Tubería de cobre aislada tipo L DN 8 mm (3/8" OD)</v>
      </c>
      <c r="D676" s="312" t="str">
        <f>PRESUPUESTO!E285</f>
        <v>M</v>
      </c>
      <c r="E676" s="313"/>
      <c r="F676" s="312"/>
      <c r="G676" s="314"/>
      <c r="H676" s="315"/>
      <c r="I676" s="314"/>
      <c r="J676" s="314"/>
      <c r="K676" s="296">
        <f>K677+K678</f>
        <v>97.32</v>
      </c>
    </row>
    <row r="677" spans="2:11" ht="42.75" customHeight="1" x14ac:dyDescent="0.4">
      <c r="B677" s="323" t="str">
        <f>+IF(K677="",CHAR(64),B676)</f>
        <v>D30370</v>
      </c>
      <c r="C677" s="269" t="s">
        <v>1465</v>
      </c>
      <c r="D677" s="266"/>
      <c r="E677" s="267"/>
      <c r="F677" s="266"/>
      <c r="G677" s="271"/>
      <c r="H677" s="272"/>
      <c r="I677" s="271"/>
      <c r="J677" s="271">
        <v>67.02</v>
      </c>
      <c r="K677" s="273">
        <f>J677</f>
        <v>67.02</v>
      </c>
    </row>
    <row r="678" spans="2:11" ht="42.75" customHeight="1" x14ac:dyDescent="0.4">
      <c r="B678" s="323" t="s">
        <v>578</v>
      </c>
      <c r="C678" s="269" t="s">
        <v>1462</v>
      </c>
      <c r="D678" s="266"/>
      <c r="E678" s="267"/>
      <c r="F678" s="266"/>
      <c r="G678" s="271"/>
      <c r="H678" s="272"/>
      <c r="I678" s="271"/>
      <c r="J678" s="271">
        <v>30.3</v>
      </c>
      <c r="K678" s="273">
        <f>J678</f>
        <v>30.3</v>
      </c>
    </row>
    <row r="679" spans="2:11" ht="42.75" customHeight="1" x14ac:dyDescent="0.4">
      <c r="B679" s="293" t="str">
        <f>PRESUPUESTO!C286</f>
        <v>D30380</v>
      </c>
      <c r="C679" s="311" t="str">
        <f>PRESUPUESTO!D286</f>
        <v>Tubería de cobre aislada tipo L DN 10 mm (1/2" OD)</v>
      </c>
      <c r="D679" s="312" t="str">
        <f>PRESUPUESTO!E286</f>
        <v>ML</v>
      </c>
      <c r="E679" s="313"/>
      <c r="F679" s="312"/>
      <c r="G679" s="314"/>
      <c r="H679" s="315"/>
      <c r="I679" s="314"/>
      <c r="J679" s="314"/>
      <c r="K679" s="296">
        <f>K680+K681</f>
        <v>24.270000000000003</v>
      </c>
    </row>
    <row r="680" spans="2:11" ht="42.75" customHeight="1" x14ac:dyDescent="0.4">
      <c r="B680" s="323" t="str">
        <f>+IF(K680="",CHAR(64),B679)</f>
        <v>D30380</v>
      </c>
      <c r="C680" s="269" t="s">
        <v>1465</v>
      </c>
      <c r="D680" s="266"/>
      <c r="E680" s="267"/>
      <c r="F680" s="266"/>
      <c r="G680" s="271"/>
      <c r="H680" s="272"/>
      <c r="I680" s="271"/>
      <c r="J680" s="271">
        <v>11.97</v>
      </c>
      <c r="K680" s="273">
        <f>J680</f>
        <v>11.97</v>
      </c>
    </row>
    <row r="681" spans="2:11" ht="42.75" customHeight="1" x14ac:dyDescent="0.4">
      <c r="B681" s="323" t="s">
        <v>580</v>
      </c>
      <c r="C681" s="269" t="s">
        <v>1462</v>
      </c>
      <c r="D681" s="266"/>
      <c r="E681" s="267"/>
      <c r="F681" s="266"/>
      <c r="G681" s="271"/>
      <c r="H681" s="272"/>
      <c r="I681" s="271"/>
      <c r="J681" s="271">
        <v>12.3</v>
      </c>
      <c r="K681" s="273">
        <f>J681</f>
        <v>12.3</v>
      </c>
    </row>
    <row r="682" spans="2:11" ht="42.75" customHeight="1" x14ac:dyDescent="0.4">
      <c r="B682" s="293" t="str">
        <f>PRESUPUESTO!C287</f>
        <v>D30390</v>
      </c>
      <c r="C682" s="311" t="str">
        <f>PRESUPUESTO!D287</f>
        <v>Tubería de cobre aislada tipo L DN 15 mm (5/8" OD)</v>
      </c>
      <c r="D682" s="312" t="str">
        <f>PRESUPUESTO!E287</f>
        <v>ML</v>
      </c>
      <c r="E682" s="313"/>
      <c r="F682" s="312"/>
      <c r="G682" s="314"/>
      <c r="H682" s="315"/>
      <c r="I682" s="314"/>
      <c r="J682" s="314"/>
      <c r="K682" s="296">
        <f>K683+K684</f>
        <v>147.62</v>
      </c>
    </row>
    <row r="683" spans="2:11" ht="42.75" customHeight="1" x14ac:dyDescent="0.4">
      <c r="B683" s="323" t="str">
        <f>+IF(K683="",CHAR(64),B682)</f>
        <v>D30390</v>
      </c>
      <c r="C683" s="269" t="s">
        <v>1465</v>
      </c>
      <c r="D683" s="266"/>
      <c r="E683" s="267"/>
      <c r="F683" s="266"/>
      <c r="G683" s="271"/>
      <c r="H683" s="272"/>
      <c r="I683" s="271"/>
      <c r="J683" s="271">
        <v>108.22</v>
      </c>
      <c r="K683" s="273">
        <f>J683</f>
        <v>108.22</v>
      </c>
    </row>
    <row r="684" spans="2:11" ht="42.75" customHeight="1" x14ac:dyDescent="0.4">
      <c r="B684" s="323" t="s">
        <v>582</v>
      </c>
      <c r="C684" s="269" t="s">
        <v>1462</v>
      </c>
      <c r="D684" s="266"/>
      <c r="E684" s="267"/>
      <c r="F684" s="266"/>
      <c r="G684" s="271"/>
      <c r="H684" s="272"/>
      <c r="I684" s="271"/>
      <c r="J684" s="271">
        <v>39.4</v>
      </c>
      <c r="K684" s="273">
        <f>J684</f>
        <v>39.4</v>
      </c>
    </row>
    <row r="685" spans="2:11" ht="42.75" customHeight="1" x14ac:dyDescent="0.4">
      <c r="B685" s="293" t="str">
        <f>PRESUPUESTO!C288</f>
        <v>D30410</v>
      </c>
      <c r="C685" s="311" t="str">
        <f>PRESUPUESTO!D288</f>
        <v>Tuberia de cobre aislada tipo L DN 20 mm (7/8" OD)</v>
      </c>
      <c r="D685" s="312" t="str">
        <f>PRESUPUESTO!E288</f>
        <v>ML</v>
      </c>
      <c r="E685" s="313"/>
      <c r="F685" s="312"/>
      <c r="G685" s="314"/>
      <c r="H685" s="315"/>
      <c r="I685" s="314"/>
      <c r="J685" s="314"/>
      <c r="K685" s="296">
        <f>K686+K687</f>
        <v>46.04</v>
      </c>
    </row>
    <row r="686" spans="2:11" ht="42.75" customHeight="1" x14ac:dyDescent="0.4">
      <c r="B686" s="323" t="str">
        <f>+IF(K686="",CHAR(64),B685)</f>
        <v>D30410</v>
      </c>
      <c r="C686" s="269" t="s">
        <v>1465</v>
      </c>
      <c r="D686" s="266"/>
      <c r="E686" s="267"/>
      <c r="F686" s="266"/>
      <c r="G686" s="271"/>
      <c r="H686" s="272"/>
      <c r="I686" s="271"/>
      <c r="J686" s="271">
        <v>36.14</v>
      </c>
      <c r="K686" s="273">
        <f>J686</f>
        <v>36.14</v>
      </c>
    </row>
    <row r="687" spans="2:11" ht="42.75" customHeight="1" x14ac:dyDescent="0.4">
      <c r="B687" s="323" t="s">
        <v>584</v>
      </c>
      <c r="C687" s="269" t="s">
        <v>1462</v>
      </c>
      <c r="D687" s="266"/>
      <c r="E687" s="267"/>
      <c r="F687" s="266"/>
      <c r="G687" s="271"/>
      <c r="H687" s="272"/>
      <c r="I687" s="271"/>
      <c r="J687" s="271">
        <v>9.9</v>
      </c>
      <c r="K687" s="273">
        <f>J687</f>
        <v>9.9</v>
      </c>
    </row>
    <row r="688" spans="2:11" ht="42.75" customHeight="1" x14ac:dyDescent="0.4">
      <c r="B688" s="293" t="str">
        <f>PRESUPUESTO!C289</f>
        <v>D30420</v>
      </c>
      <c r="C688" s="311" t="str">
        <f>PRESUPUESTO!D289</f>
        <v>Conducto en lámina galvanizada calidad SMACNA</v>
      </c>
      <c r="D688" s="312" t="str">
        <f>PRESUPUESTO!E289</f>
        <v>KG</v>
      </c>
      <c r="E688" s="313"/>
      <c r="F688" s="312"/>
      <c r="G688" s="314"/>
      <c r="H688" s="315"/>
      <c r="I688" s="314"/>
      <c r="J688" s="314"/>
      <c r="K688" s="296">
        <f>K689+K690+K691+K692</f>
        <v>1076.1000000000001</v>
      </c>
    </row>
    <row r="689" spans="2:11" ht="42.75" customHeight="1" x14ac:dyDescent="0.4">
      <c r="B689" s="323" t="str">
        <f>+IF(K689="",CHAR(64),B688)</f>
        <v>D30420</v>
      </c>
      <c r="C689" s="269" t="s">
        <v>1465</v>
      </c>
      <c r="D689" s="266"/>
      <c r="E689" s="267"/>
      <c r="F689" s="266"/>
      <c r="G689" s="271"/>
      <c r="H689" s="272"/>
      <c r="I689" s="271"/>
      <c r="J689" s="271">
        <v>436.6</v>
      </c>
      <c r="K689" s="273">
        <f>J689</f>
        <v>436.6</v>
      </c>
    </row>
    <row r="690" spans="2:11" ht="42.75" customHeight="1" x14ac:dyDescent="0.4">
      <c r="B690" s="323" t="str">
        <f>+IF(K690="",CHAR(64),B689)</f>
        <v>D30420</v>
      </c>
      <c r="C690" s="269" t="s">
        <v>1465</v>
      </c>
      <c r="D690" s="266"/>
      <c r="E690" s="267"/>
      <c r="F690" s="266"/>
      <c r="G690" s="271"/>
      <c r="H690" s="272"/>
      <c r="I690" s="271"/>
      <c r="J690" s="271">
        <v>624.6</v>
      </c>
      <c r="K690" s="273">
        <f>J690</f>
        <v>624.6</v>
      </c>
    </row>
    <row r="691" spans="2:11" ht="42.75" customHeight="1" x14ac:dyDescent="0.4">
      <c r="B691" s="323" t="s">
        <v>586</v>
      </c>
      <c r="C691" s="269" t="s">
        <v>1462</v>
      </c>
      <c r="D691" s="266"/>
      <c r="E691" s="267"/>
      <c r="F691" s="266"/>
      <c r="G691" s="271"/>
      <c r="H691" s="272"/>
      <c r="I691" s="271"/>
      <c r="J691" s="271">
        <v>1.5</v>
      </c>
      <c r="K691" s="273">
        <f>J691</f>
        <v>1.5</v>
      </c>
    </row>
    <row r="692" spans="2:11" ht="42.75" customHeight="1" x14ac:dyDescent="0.4">
      <c r="B692" s="323" t="s">
        <v>586</v>
      </c>
      <c r="C692" s="269" t="s">
        <v>1462</v>
      </c>
      <c r="D692" s="266"/>
      <c r="E692" s="267"/>
      <c r="F692" s="266"/>
      <c r="G692" s="271"/>
      <c r="H692" s="272"/>
      <c r="I692" s="271"/>
      <c r="J692" s="271">
        <v>13.4</v>
      </c>
      <c r="K692" s="273">
        <f>J692</f>
        <v>13.4</v>
      </c>
    </row>
    <row r="693" spans="2:11" ht="42.75" customHeight="1" x14ac:dyDescent="0.4">
      <c r="B693" s="293" t="str">
        <f>PRESUPUESTO!C290</f>
        <v>D30430</v>
      </c>
      <c r="C693" s="311" t="str">
        <f>PRESUPUESTO!D290</f>
        <v>Conducto en lámina negra calidad SMACNA</v>
      </c>
      <c r="D693" s="312" t="str">
        <f>PRESUPUESTO!E290</f>
        <v>m2</v>
      </c>
      <c r="E693" s="313"/>
      <c r="F693" s="312"/>
      <c r="G693" s="314"/>
      <c r="H693" s="315"/>
      <c r="I693" s="314"/>
      <c r="J693" s="314"/>
      <c r="K693" s="296">
        <f>K694+K695+K696</f>
        <v>239.66000000000003</v>
      </c>
    </row>
    <row r="694" spans="2:11" ht="42.75" customHeight="1" x14ac:dyDescent="0.4">
      <c r="B694" s="323" t="str">
        <f>+IF(K694="",CHAR(64),B693)</f>
        <v>D30430</v>
      </c>
      <c r="C694" s="269" t="s">
        <v>1465</v>
      </c>
      <c r="D694" s="266"/>
      <c r="E694" s="267"/>
      <c r="F694" s="266"/>
      <c r="G694" s="271"/>
      <c r="H694" s="272"/>
      <c r="I694" s="271"/>
      <c r="J694" s="271">
        <v>75.400000000000006</v>
      </c>
      <c r="K694" s="273">
        <f>J694</f>
        <v>75.400000000000006</v>
      </c>
    </row>
    <row r="695" spans="2:11" ht="42.75" customHeight="1" x14ac:dyDescent="0.4">
      <c r="B695" s="323" t="str">
        <f>+IF(K695="",CHAR(64),B694)</f>
        <v>D30430</v>
      </c>
      <c r="C695" s="269" t="s">
        <v>1465</v>
      </c>
      <c r="D695" s="266"/>
      <c r="E695" s="267"/>
      <c r="F695" s="266"/>
      <c r="G695" s="271"/>
      <c r="H695" s="272"/>
      <c r="I695" s="271"/>
      <c r="J695" s="271">
        <v>163.4</v>
      </c>
      <c r="K695" s="273">
        <f>J695</f>
        <v>163.4</v>
      </c>
    </row>
    <row r="696" spans="2:11" ht="42.75" customHeight="1" x14ac:dyDescent="0.4">
      <c r="B696" s="323" t="s">
        <v>588</v>
      </c>
      <c r="C696" s="269" t="s">
        <v>1462</v>
      </c>
      <c r="D696" s="266"/>
      <c r="E696" s="267"/>
      <c r="F696" s="266"/>
      <c r="G696" s="271"/>
      <c r="H696" s="272"/>
      <c r="I696" s="271"/>
      <c r="J696" s="271">
        <v>0.86</v>
      </c>
      <c r="K696" s="273">
        <f>J696</f>
        <v>0.86</v>
      </c>
    </row>
    <row r="697" spans="2:11" ht="42.75" customHeight="1" x14ac:dyDescent="0.4">
      <c r="B697" s="293" t="str">
        <f>PRESUPUESTO!C291</f>
        <v>D30440</v>
      </c>
      <c r="C697" s="311" t="str">
        <f>PRESUPUESTO!D291</f>
        <v>Conducto en fibra de vidrio doble foil</v>
      </c>
      <c r="D697" s="312" t="str">
        <f>PRESUPUESTO!E291</f>
        <v>M2</v>
      </c>
      <c r="E697" s="313"/>
      <c r="F697" s="312"/>
      <c r="G697" s="314"/>
      <c r="H697" s="315"/>
      <c r="I697" s="314"/>
      <c r="J697" s="314"/>
      <c r="K697" s="296">
        <f>K698+K699+K700+K701</f>
        <v>380.26</v>
      </c>
    </row>
    <row r="698" spans="2:11" ht="42.75" customHeight="1" x14ac:dyDescent="0.4">
      <c r="B698" s="323" t="str">
        <f>+IF(K698="",CHAR(64),B697)</f>
        <v>D30440</v>
      </c>
      <c r="C698" s="269" t="s">
        <v>1465</v>
      </c>
      <c r="D698" s="266"/>
      <c r="E698" s="267"/>
      <c r="F698" s="266"/>
      <c r="G698" s="271"/>
      <c r="H698" s="272"/>
      <c r="I698" s="271"/>
      <c r="J698" s="271">
        <v>52.7</v>
      </c>
      <c r="K698" s="273">
        <f>J698</f>
        <v>52.7</v>
      </c>
    </row>
    <row r="699" spans="2:11" ht="42.75" customHeight="1" x14ac:dyDescent="0.4">
      <c r="B699" s="323" t="str">
        <f>+IF(K699="",CHAR(64),B698)</f>
        <v>D30440</v>
      </c>
      <c r="C699" s="269" t="s">
        <v>1465</v>
      </c>
      <c r="D699" s="266"/>
      <c r="E699" s="267"/>
      <c r="F699" s="266"/>
      <c r="G699" s="271"/>
      <c r="H699" s="272"/>
      <c r="I699" s="271"/>
      <c r="J699" s="271">
        <v>288.01</v>
      </c>
      <c r="K699" s="273">
        <f>J699</f>
        <v>288.01</v>
      </c>
    </row>
    <row r="700" spans="2:11" ht="42.75" customHeight="1" x14ac:dyDescent="0.4">
      <c r="B700" s="323" t="s">
        <v>591</v>
      </c>
      <c r="C700" s="269" t="s">
        <v>1462</v>
      </c>
      <c r="D700" s="266"/>
      <c r="E700" s="267"/>
      <c r="F700" s="266"/>
      <c r="G700" s="271"/>
      <c r="H700" s="272"/>
      <c r="I700" s="271"/>
      <c r="J700" s="271">
        <v>4.5999999999999996</v>
      </c>
      <c r="K700" s="273">
        <f>J700</f>
        <v>4.5999999999999996</v>
      </c>
    </row>
    <row r="701" spans="2:11" ht="42.75" customHeight="1" x14ac:dyDescent="0.4">
      <c r="B701" s="323" t="s">
        <v>591</v>
      </c>
      <c r="C701" s="269" t="s">
        <v>1462</v>
      </c>
      <c r="D701" s="266"/>
      <c r="E701" s="267"/>
      <c r="F701" s="266"/>
      <c r="G701" s="271"/>
      <c r="H701" s="272"/>
      <c r="I701" s="271"/>
      <c r="J701" s="271">
        <v>34.950000000000003</v>
      </c>
      <c r="K701" s="273">
        <f>J701</f>
        <v>34.950000000000003</v>
      </c>
    </row>
    <row r="702" spans="2:11" ht="42.75" customHeight="1" x14ac:dyDescent="0.4">
      <c r="B702" s="293" t="str">
        <f>PRESUPUESTO!C292</f>
        <v>D30450</v>
      </c>
      <c r="C702" s="311" t="str">
        <f>PRESUPUESTO!D292</f>
        <v>Difusor 4 vías de marco central removible de 12" x 12" con compuerta multialeta opuesta</v>
      </c>
      <c r="D702" s="312" t="str">
        <f>PRESUPUESTO!E292</f>
        <v>UN</v>
      </c>
      <c r="E702" s="313"/>
      <c r="F702" s="312"/>
      <c r="G702" s="314"/>
      <c r="H702" s="315"/>
      <c r="I702" s="314"/>
      <c r="J702" s="314"/>
      <c r="K702" s="296">
        <f>K703+K704</f>
        <v>11</v>
      </c>
    </row>
    <row r="703" spans="2:11" ht="42.75" customHeight="1" x14ac:dyDescent="0.4">
      <c r="B703" s="323" t="str">
        <f>+IF(K703="",CHAR(64),B702)</f>
        <v>D30450</v>
      </c>
      <c r="C703" s="269" t="s">
        <v>1465</v>
      </c>
      <c r="D703" s="266"/>
      <c r="E703" s="267"/>
      <c r="F703" s="266"/>
      <c r="G703" s="271"/>
      <c r="H703" s="272"/>
      <c r="I703" s="271"/>
      <c r="J703" s="271" t="s">
        <v>1466</v>
      </c>
      <c r="K703" s="273" t="str">
        <f>J703</f>
        <v>7</v>
      </c>
    </row>
    <row r="704" spans="2:11" ht="42.75" customHeight="1" x14ac:dyDescent="0.4">
      <c r="B704" s="323" t="s">
        <v>593</v>
      </c>
      <c r="C704" s="269" t="s">
        <v>1462</v>
      </c>
      <c r="D704" s="266"/>
      <c r="E704" s="267"/>
      <c r="F704" s="266"/>
      <c r="G704" s="271"/>
      <c r="H704" s="272"/>
      <c r="I704" s="271"/>
      <c r="J704" s="324">
        <v>4</v>
      </c>
      <c r="K704" s="327">
        <f>J704</f>
        <v>4</v>
      </c>
    </row>
    <row r="705" spans="2:11" ht="42.75" customHeight="1" x14ac:dyDescent="0.4">
      <c r="B705" s="293" t="str">
        <f>PRESUPUESTO!C293</f>
        <v>D30510</v>
      </c>
      <c r="C705" s="311" t="str">
        <f>PRESUPUESTO!D293</f>
        <v>Equipo paquete de 10 TR condensada por aire R-410A, 220 V / 3 ph / 60 Hz</v>
      </c>
      <c r="D705" s="312" t="str">
        <f>PRESUPUESTO!E293</f>
        <v>GLB</v>
      </c>
      <c r="E705" s="313"/>
      <c r="F705" s="312"/>
      <c r="G705" s="314"/>
      <c r="H705" s="315"/>
      <c r="I705" s="314"/>
      <c r="J705" s="314"/>
      <c r="K705" s="296" t="str">
        <f>K706</f>
        <v>1</v>
      </c>
    </row>
    <row r="706" spans="2:11" ht="42.75" customHeight="1" x14ac:dyDescent="0.4">
      <c r="B706" s="323" t="str">
        <f>+IF(K706="",CHAR(64),B705)</f>
        <v>D30510</v>
      </c>
      <c r="C706" s="269" t="s">
        <v>1465</v>
      </c>
      <c r="D706" s="266"/>
      <c r="E706" s="267"/>
      <c r="F706" s="266"/>
      <c r="G706" s="271"/>
      <c r="H706" s="272"/>
      <c r="I706" s="271"/>
      <c r="J706" s="271" t="s">
        <v>1464</v>
      </c>
      <c r="K706" s="273" t="str">
        <f>J706</f>
        <v>1</v>
      </c>
    </row>
    <row r="707" spans="2:11" ht="42.75" customHeight="1" x14ac:dyDescent="0.4">
      <c r="B707" s="293" t="str">
        <f>PRESUPUESTO!C294</f>
        <v>D30570</v>
      </c>
      <c r="C707" s="311" t="str">
        <f>PRESUPUESTO!D294</f>
        <v>FANCOIL PARED ALTA</v>
      </c>
      <c r="D707" s="312" t="str">
        <f>PRESUPUESTO!E294</f>
        <v>UN</v>
      </c>
      <c r="E707" s="313"/>
      <c r="F707" s="312"/>
      <c r="G707" s="314"/>
      <c r="H707" s="315"/>
      <c r="I707" s="314"/>
      <c r="J707" s="314"/>
      <c r="K707" s="296" t="str">
        <f>K708</f>
        <v>4</v>
      </c>
    </row>
    <row r="708" spans="2:11" ht="42.75" customHeight="1" x14ac:dyDescent="0.4">
      <c r="B708" s="323" t="str">
        <f>+IF(K708="",CHAR(64),B707)</f>
        <v>D30570</v>
      </c>
      <c r="C708" s="269" t="s">
        <v>1465</v>
      </c>
      <c r="D708" s="266"/>
      <c r="E708" s="267"/>
      <c r="F708" s="266"/>
      <c r="G708" s="271"/>
      <c r="H708" s="272"/>
      <c r="I708" s="271"/>
      <c r="J708" s="271" t="s">
        <v>1467</v>
      </c>
      <c r="K708" s="273" t="str">
        <f>J708</f>
        <v>4</v>
      </c>
    </row>
    <row r="709" spans="2:11" ht="42.75" customHeight="1" x14ac:dyDescent="0.4">
      <c r="B709" s="293" t="str">
        <f>PRESUPUESTO!C295</f>
        <v>D30610</v>
      </c>
      <c r="C709" s="311" t="str">
        <f>PRESUPUESTO!D295</f>
        <v>REJILLA DESCARGA 8"X8"</v>
      </c>
      <c r="D709" s="312" t="str">
        <f>PRESUPUESTO!E295</f>
        <v>UN</v>
      </c>
      <c r="E709" s="313"/>
      <c r="F709" s="312"/>
      <c r="G709" s="314"/>
      <c r="H709" s="315"/>
      <c r="I709" s="314"/>
      <c r="J709" s="314"/>
      <c r="K709" s="296" t="str">
        <f>K710</f>
        <v>2</v>
      </c>
    </row>
    <row r="710" spans="2:11" ht="42.75" customHeight="1" x14ac:dyDescent="0.4">
      <c r="B710" s="323" t="str">
        <f>+IF(K710="",CHAR(64),B709)</f>
        <v>D30610</v>
      </c>
      <c r="C710" s="269" t="s">
        <v>1465</v>
      </c>
      <c r="D710" s="266"/>
      <c r="E710" s="267"/>
      <c r="F710" s="266"/>
      <c r="G710" s="271"/>
      <c r="H710" s="272"/>
      <c r="I710" s="271"/>
      <c r="J710" s="271" t="s">
        <v>1468</v>
      </c>
      <c r="K710" s="273" t="str">
        <f>J710</f>
        <v>2</v>
      </c>
    </row>
    <row r="711" spans="2:11" ht="42.75" customHeight="1" x14ac:dyDescent="0.4">
      <c r="B711" s="293" t="str">
        <f>PRESUPUESTO!C296</f>
        <v>D30620</v>
      </c>
      <c r="C711" s="311" t="str">
        <f>PRESUPUESTO!D296</f>
        <v>REJILLA DESCARGA 6"X6"</v>
      </c>
      <c r="D711" s="312" t="str">
        <f>PRESUPUESTO!E296</f>
        <v>UN</v>
      </c>
      <c r="E711" s="313"/>
      <c r="F711" s="312"/>
      <c r="G711" s="314"/>
      <c r="H711" s="315"/>
      <c r="I711" s="314"/>
      <c r="J711" s="314"/>
      <c r="K711" s="296" t="str">
        <f>K712</f>
        <v>2</v>
      </c>
    </row>
    <row r="712" spans="2:11" ht="42.75" customHeight="1" x14ac:dyDescent="0.4">
      <c r="B712" s="323" t="str">
        <f>+IF(K712="",CHAR(64),B711)</f>
        <v>D30620</v>
      </c>
      <c r="C712" s="269" t="s">
        <v>1465</v>
      </c>
      <c r="D712" s="266"/>
      <c r="E712" s="267"/>
      <c r="F712" s="266"/>
      <c r="G712" s="271"/>
      <c r="H712" s="272"/>
      <c r="I712" s="271"/>
      <c r="J712" s="271" t="s">
        <v>1468</v>
      </c>
      <c r="K712" s="273" t="str">
        <f>J712</f>
        <v>2</v>
      </c>
    </row>
    <row r="713" spans="2:11" ht="42.75" customHeight="1" x14ac:dyDescent="0.4">
      <c r="B713" s="293" t="str">
        <f>PRESUPUESTO!C297</f>
        <v>D30650</v>
      </c>
      <c r="C713" s="311" t="str">
        <f>PRESUPUESTO!D297</f>
        <v>Rejilla de retorno/extracción tipo aleta fija horizontal de 6" x 6"</v>
      </c>
      <c r="D713" s="312" t="str">
        <f>PRESUPUESTO!E297</f>
        <v>UN</v>
      </c>
      <c r="E713" s="313"/>
      <c r="F713" s="312"/>
      <c r="G713" s="314"/>
      <c r="H713" s="315"/>
      <c r="I713" s="314"/>
      <c r="J713" s="314"/>
      <c r="K713" s="296" t="str">
        <f>K714</f>
        <v>12</v>
      </c>
    </row>
    <row r="714" spans="2:11" ht="42.75" customHeight="1" x14ac:dyDescent="0.4">
      <c r="B714" s="323" t="str">
        <f>+IF(K714="",CHAR(64),B713)</f>
        <v>D30650</v>
      </c>
      <c r="C714" s="269" t="s">
        <v>1465</v>
      </c>
      <c r="D714" s="266"/>
      <c r="E714" s="267"/>
      <c r="F714" s="266"/>
      <c r="G714" s="271"/>
      <c r="H714" s="272"/>
      <c r="I714" s="271"/>
      <c r="J714" s="271" t="s">
        <v>1469</v>
      </c>
      <c r="K714" s="273" t="str">
        <f>J714</f>
        <v>12</v>
      </c>
    </row>
    <row r="715" spans="2:11" ht="42.75" customHeight="1" x14ac:dyDescent="0.4">
      <c r="B715" s="293" t="str">
        <f>PRESUPUESTO!C298</f>
        <v>D30710</v>
      </c>
      <c r="C715" s="311" t="str">
        <f>PRESUPUESTO!D298</f>
        <v>Difusor 4 vías de marco central removible de 6" x 6" con compuerta multialeta opuesta</v>
      </c>
      <c r="D715" s="312" t="str">
        <f>PRESUPUESTO!E298</f>
        <v>UN</v>
      </c>
      <c r="E715" s="313"/>
      <c r="F715" s="312"/>
      <c r="G715" s="314"/>
      <c r="H715" s="315"/>
      <c r="I715" s="314"/>
      <c r="J715" s="314"/>
      <c r="K715" s="296">
        <f>K716</f>
        <v>2</v>
      </c>
    </row>
    <row r="716" spans="2:11" ht="42.75" customHeight="1" x14ac:dyDescent="0.4">
      <c r="B716" s="323" t="str">
        <f>+IF(K716="",CHAR(64),B715)</f>
        <v>D30710</v>
      </c>
      <c r="C716" s="269" t="s">
        <v>1462</v>
      </c>
      <c r="D716" s="266"/>
      <c r="E716" s="267"/>
      <c r="F716" s="266"/>
      <c r="G716" s="271"/>
      <c r="H716" s="272"/>
      <c r="I716" s="271"/>
      <c r="J716" s="271">
        <v>2</v>
      </c>
      <c r="K716" s="273">
        <f>J716</f>
        <v>2</v>
      </c>
    </row>
    <row r="717" spans="2:11" ht="42.75" customHeight="1" x14ac:dyDescent="0.4">
      <c r="B717" s="293" t="str">
        <f>PRESUPUESTO!C299</f>
        <v>D30950</v>
      </c>
      <c r="C717" s="311" t="str">
        <f>PRESUPUESTO!D299</f>
        <v>Extractor helicoidal mural de 600 L/s a descarga libre</v>
      </c>
      <c r="D717" s="312" t="str">
        <f>PRESUPUESTO!E299</f>
        <v>UN</v>
      </c>
      <c r="E717" s="313"/>
      <c r="F717" s="312"/>
      <c r="G717" s="314"/>
      <c r="H717" s="315"/>
      <c r="I717" s="314"/>
      <c r="J717" s="314"/>
      <c r="K717" s="296" t="str">
        <f>K718</f>
        <v>1</v>
      </c>
    </row>
    <row r="718" spans="2:11" ht="42.75" customHeight="1" x14ac:dyDescent="0.4">
      <c r="B718" s="323" t="str">
        <f>+IF(K718="",CHAR(64),B717)</f>
        <v>D30950</v>
      </c>
      <c r="C718" s="269" t="s">
        <v>1465</v>
      </c>
      <c r="D718" s="266"/>
      <c r="E718" s="267"/>
      <c r="F718" s="266"/>
      <c r="G718" s="271"/>
      <c r="H718" s="272"/>
      <c r="I718" s="271"/>
      <c r="J718" s="271" t="s">
        <v>1464</v>
      </c>
      <c r="K718" s="273" t="str">
        <f>J718</f>
        <v>1</v>
      </c>
    </row>
    <row r="719" spans="2:11" ht="42.75" customHeight="1" x14ac:dyDescent="0.4">
      <c r="B719" s="293" t="str">
        <f>PRESUPUESTO!C300</f>
        <v>D30960</v>
      </c>
      <c r="C719" s="311" t="str">
        <f>PRESUPUESTO!D300</f>
        <v>Extractor helicocentrífugo en línea de 90 L/s @ 40 Pa</v>
      </c>
      <c r="D719" s="312" t="str">
        <f>PRESUPUESTO!E300</f>
        <v>UN</v>
      </c>
      <c r="E719" s="313"/>
      <c r="F719" s="312"/>
      <c r="G719" s="314"/>
      <c r="H719" s="315"/>
      <c r="I719" s="314"/>
      <c r="J719" s="314"/>
      <c r="K719" s="296" t="str">
        <f>K720</f>
        <v>3</v>
      </c>
    </row>
    <row r="720" spans="2:11" ht="42.75" customHeight="1" x14ac:dyDescent="0.4">
      <c r="B720" s="323" t="str">
        <f>+IF(K720="",CHAR(64),B719)</f>
        <v>D30960</v>
      </c>
      <c r="C720" s="269" t="s">
        <v>1465</v>
      </c>
      <c r="D720" s="266"/>
      <c r="E720" s="267"/>
      <c r="F720" s="266"/>
      <c r="G720" s="271"/>
      <c r="H720" s="272"/>
      <c r="I720" s="271"/>
      <c r="J720" s="271" t="s">
        <v>1470</v>
      </c>
      <c r="K720" s="273" t="str">
        <f>J720</f>
        <v>3</v>
      </c>
    </row>
    <row r="721" spans="2:11" ht="42.75" customHeight="1" x14ac:dyDescent="0.4">
      <c r="B721" s="293" t="str">
        <f>PRESUPUESTO!C301</f>
        <v>D30970</v>
      </c>
      <c r="C721" s="311" t="str">
        <f>PRESUPUESTO!D301</f>
        <v>Extractor helicoidal mural de 600 L/s a descarga libre</v>
      </c>
      <c r="D721" s="312" t="str">
        <f>PRESUPUESTO!E301</f>
        <v>UN</v>
      </c>
      <c r="E721" s="313"/>
      <c r="F721" s="312"/>
      <c r="G721" s="314"/>
      <c r="H721" s="315"/>
      <c r="I721" s="314"/>
      <c r="J721" s="314"/>
      <c r="K721" s="296" t="str">
        <f>K722</f>
        <v>2</v>
      </c>
    </row>
    <row r="722" spans="2:11" ht="42.75" customHeight="1" x14ac:dyDescent="0.4">
      <c r="B722" s="323" t="str">
        <f>+IF(K722="",CHAR(64),B721)</f>
        <v>D30970</v>
      </c>
      <c r="C722" s="269" t="s">
        <v>1465</v>
      </c>
      <c r="D722" s="266"/>
      <c r="E722" s="267"/>
      <c r="F722" s="266"/>
      <c r="G722" s="271"/>
      <c r="H722" s="272"/>
      <c r="I722" s="271"/>
      <c r="J722" s="271" t="s">
        <v>1468</v>
      </c>
      <c r="K722" s="273" t="str">
        <f>J722</f>
        <v>2</v>
      </c>
    </row>
    <row r="723" spans="2:11" ht="42.75" customHeight="1" x14ac:dyDescent="0.4">
      <c r="B723" s="293" t="str">
        <f>PRESUPUESTO!C302</f>
        <v>D301040</v>
      </c>
      <c r="C723" s="311" t="str">
        <f>PRESUPUESTO!D302</f>
        <v>Rejilla de retorno/extracción tipo aleta fija horizontal de 12" x 6"</v>
      </c>
      <c r="D723" s="312" t="str">
        <f>PRESUPUESTO!E302</f>
        <v>UN</v>
      </c>
      <c r="E723" s="313"/>
      <c r="F723" s="312"/>
      <c r="G723" s="314"/>
      <c r="H723" s="315"/>
      <c r="I723" s="314"/>
      <c r="J723" s="314"/>
      <c r="K723" s="296" t="str">
        <f>K724</f>
        <v>1</v>
      </c>
    </row>
    <row r="724" spans="2:11" ht="42.75" customHeight="1" x14ac:dyDescent="0.4">
      <c r="B724" s="323" t="str">
        <f>+IF(K724="",CHAR(64),B723)</f>
        <v>D301040</v>
      </c>
      <c r="C724" s="269" t="s">
        <v>1465</v>
      </c>
      <c r="D724" s="266"/>
      <c r="E724" s="267"/>
      <c r="F724" s="266"/>
      <c r="G724" s="271"/>
      <c r="H724" s="272"/>
      <c r="I724" s="271"/>
      <c r="J724" s="271" t="s">
        <v>1464</v>
      </c>
      <c r="K724" s="273" t="str">
        <f>J724</f>
        <v>1</v>
      </c>
    </row>
    <row r="725" spans="2:11" ht="42.75" customHeight="1" x14ac:dyDescent="0.4">
      <c r="B725" s="293" t="str">
        <f>PRESUPUESTO!C303</f>
        <v>D301160</v>
      </c>
      <c r="C725" s="311" t="str">
        <f>PRESUPUESTO!D303</f>
        <v>Tuberia de cobre aislada tipo L DN 32 mm (1-3/8" OD)</v>
      </c>
      <c r="D725" s="312" t="str">
        <f>PRESUPUESTO!E303</f>
        <v>ML</v>
      </c>
      <c r="E725" s="313"/>
      <c r="F725" s="312"/>
      <c r="G725" s="314"/>
      <c r="H725" s="315"/>
      <c r="I725" s="314"/>
      <c r="J725" s="314"/>
      <c r="K725" s="296">
        <f>K726</f>
        <v>2.73</v>
      </c>
    </row>
    <row r="726" spans="2:11" ht="42.75" customHeight="1" x14ac:dyDescent="0.4">
      <c r="B726" s="323" t="str">
        <f>+IF(K726="",CHAR(64),B725)</f>
        <v>D301160</v>
      </c>
      <c r="C726" s="269" t="s">
        <v>1465</v>
      </c>
      <c r="D726" s="266"/>
      <c r="E726" s="267"/>
      <c r="F726" s="266"/>
      <c r="G726" s="271"/>
      <c r="H726" s="272"/>
      <c r="I726" s="271"/>
      <c r="J726" s="271">
        <v>2.73</v>
      </c>
      <c r="K726" s="273">
        <f>J726</f>
        <v>2.73</v>
      </c>
    </row>
    <row r="727" spans="2:11" ht="42.75" customHeight="1" x14ac:dyDescent="0.4">
      <c r="B727" s="293" t="str">
        <f>PRESUPUESTO!C304</f>
        <v>D301180</v>
      </c>
      <c r="C727" s="311" t="str">
        <f>PRESUPUESTO!D304</f>
        <v>TERMOSTATO</v>
      </c>
      <c r="D727" s="312" t="str">
        <f>PRESUPUESTO!E304</f>
        <v>UN</v>
      </c>
      <c r="E727" s="313"/>
      <c r="F727" s="312"/>
      <c r="G727" s="314"/>
      <c r="H727" s="315"/>
      <c r="I727" s="314"/>
      <c r="J727" s="314"/>
      <c r="K727" s="296">
        <f>K728+K729</f>
        <v>8</v>
      </c>
    </row>
    <row r="728" spans="2:11" ht="42.75" customHeight="1" x14ac:dyDescent="0.4">
      <c r="B728" s="323" t="str">
        <f>+IF(K728="",CHAR(64),B727)</f>
        <v>D301180</v>
      </c>
      <c r="C728" s="269" t="s">
        <v>1465</v>
      </c>
      <c r="D728" s="266"/>
      <c r="E728" s="267"/>
      <c r="F728" s="266"/>
      <c r="G728" s="271"/>
      <c r="H728" s="272"/>
      <c r="I728" s="271"/>
      <c r="J728" s="271" t="s">
        <v>1471</v>
      </c>
      <c r="K728" s="273" t="str">
        <f>J728</f>
        <v>5</v>
      </c>
    </row>
    <row r="729" spans="2:11" ht="42.75" customHeight="1" x14ac:dyDescent="0.4">
      <c r="B729" s="323" t="s">
        <v>616</v>
      </c>
      <c r="C729" s="269" t="s">
        <v>1462</v>
      </c>
      <c r="D729" s="266"/>
      <c r="E729" s="267"/>
      <c r="F729" s="266"/>
      <c r="G729" s="271"/>
      <c r="H729" s="272"/>
      <c r="I729" s="271"/>
      <c r="J729" s="324">
        <v>3</v>
      </c>
      <c r="K729" s="327">
        <f>J729</f>
        <v>3</v>
      </c>
    </row>
    <row r="730" spans="2:11" ht="42.75" customHeight="1" x14ac:dyDescent="0.4">
      <c r="B730" s="293" t="str">
        <f>PRESUPUESTO!C305</f>
        <v>D301200</v>
      </c>
      <c r="C730" s="311" t="str">
        <f>PRESUPUESTO!D305</f>
        <v>Tubo metálico IMC DN 16 mm (1/2")</v>
      </c>
      <c r="D730" s="312" t="str">
        <f>PRESUPUESTO!E305</f>
        <v>UN</v>
      </c>
      <c r="E730" s="313"/>
      <c r="F730" s="312"/>
      <c r="G730" s="314"/>
      <c r="H730" s="315"/>
      <c r="I730" s="314"/>
      <c r="J730" s="314"/>
      <c r="K730" s="296">
        <f>K731+K732</f>
        <v>220.46</v>
      </c>
    </row>
    <row r="731" spans="2:11" ht="42.75" customHeight="1" x14ac:dyDescent="0.4">
      <c r="B731" s="323" t="str">
        <f>+IF(K731="",CHAR(64),B730)</f>
        <v>D301200</v>
      </c>
      <c r="C731" s="269" t="s">
        <v>1465</v>
      </c>
      <c r="D731" s="266"/>
      <c r="E731" s="267"/>
      <c r="F731" s="266"/>
      <c r="G731" s="271"/>
      <c r="H731" s="272"/>
      <c r="I731" s="271"/>
      <c r="J731" s="271">
        <v>219.86</v>
      </c>
      <c r="K731" s="273">
        <f>J731</f>
        <v>219.86</v>
      </c>
    </row>
    <row r="732" spans="2:11" ht="42.75" customHeight="1" x14ac:dyDescent="0.4">
      <c r="B732" s="323" t="s">
        <v>618</v>
      </c>
      <c r="C732" s="269" t="s">
        <v>1462</v>
      </c>
      <c r="D732" s="266"/>
      <c r="E732" s="267"/>
      <c r="F732" s="266"/>
      <c r="G732" s="271"/>
      <c r="H732" s="272"/>
      <c r="I732" s="271"/>
      <c r="J732" s="271">
        <v>0.6</v>
      </c>
      <c r="K732" s="273">
        <f>J732</f>
        <v>0.6</v>
      </c>
    </row>
    <row r="733" spans="2:11" ht="42.75" customHeight="1" x14ac:dyDescent="0.4">
      <c r="B733" s="293" t="str">
        <f>PRESUPUESTO!C306</f>
        <v>D301210</v>
      </c>
      <c r="C733" s="311" t="str">
        <f>PRESUPUESTO!D306</f>
        <v>Cable 1-par blindado Cal 22 AWG</v>
      </c>
      <c r="D733" s="312" t="str">
        <f>PRESUPUESTO!E306</f>
        <v>ML</v>
      </c>
      <c r="E733" s="313"/>
      <c r="F733" s="312"/>
      <c r="G733" s="314"/>
      <c r="H733" s="315"/>
      <c r="I733" s="314"/>
      <c r="J733" s="314"/>
      <c r="K733" s="296">
        <f>K734</f>
        <v>52.4</v>
      </c>
    </row>
    <row r="734" spans="2:11" ht="42.75" customHeight="1" x14ac:dyDescent="0.4">
      <c r="B734" s="323" t="str">
        <f>+IF(K734="",CHAR(64),B733)</f>
        <v>D301210</v>
      </c>
      <c r="C734" s="269" t="s">
        <v>1462</v>
      </c>
      <c r="D734" s="266"/>
      <c r="E734" s="267"/>
      <c r="F734" s="266"/>
      <c r="G734" s="271"/>
      <c r="H734" s="272"/>
      <c r="I734" s="271"/>
      <c r="J734" s="271">
        <v>52.4</v>
      </c>
      <c r="K734" s="273">
        <f>J734</f>
        <v>52.4</v>
      </c>
    </row>
    <row r="735" spans="2:11" ht="42.75" customHeight="1" x14ac:dyDescent="0.4">
      <c r="B735" s="293" t="str">
        <f>PRESUPUESTO!C307</f>
        <v>D301220</v>
      </c>
      <c r="C735" s="311" t="str">
        <f>PRESUPUESTO!D307</f>
        <v>CABLE No 18</v>
      </c>
      <c r="D735" s="312" t="str">
        <f>PRESUPUESTO!E307</f>
        <v>ML</v>
      </c>
      <c r="E735" s="313"/>
      <c r="F735" s="312"/>
      <c r="G735" s="314"/>
      <c r="H735" s="315"/>
      <c r="I735" s="314"/>
      <c r="J735" s="314"/>
      <c r="K735" s="296">
        <f>K736+K737</f>
        <v>1180.5700000000002</v>
      </c>
    </row>
    <row r="736" spans="2:11" ht="42.75" customHeight="1" x14ac:dyDescent="0.4">
      <c r="B736" s="323" t="str">
        <f>+IF(K736="",CHAR(64),B735)</f>
        <v>D301220</v>
      </c>
      <c r="C736" s="269" t="s">
        <v>1465</v>
      </c>
      <c r="D736" s="266"/>
      <c r="E736" s="267"/>
      <c r="F736" s="266"/>
      <c r="G736" s="271"/>
      <c r="H736" s="272"/>
      <c r="I736" s="271"/>
      <c r="J736" s="271">
        <v>1157.94</v>
      </c>
      <c r="K736" s="273">
        <f>J736</f>
        <v>1157.94</v>
      </c>
    </row>
    <row r="737" spans="2:11" ht="42.75" customHeight="1" x14ac:dyDescent="0.4">
      <c r="B737" s="323" t="s">
        <v>622</v>
      </c>
      <c r="C737" s="269" t="s">
        <v>1462</v>
      </c>
      <c r="D737" s="266"/>
      <c r="E737" s="267"/>
      <c r="F737" s="266"/>
      <c r="G737" s="271"/>
      <c r="H737" s="272"/>
      <c r="I737" s="271"/>
      <c r="J737" s="271">
        <v>22.63</v>
      </c>
      <c r="K737" s="273">
        <f>J737</f>
        <v>22.63</v>
      </c>
    </row>
    <row r="738" spans="2:11" ht="42.75" customHeight="1" x14ac:dyDescent="0.4">
      <c r="B738" s="293" t="str">
        <f>PRESUPUESTO!C308</f>
        <v>D301230</v>
      </c>
      <c r="C738" s="311" t="str">
        <f>PRESUPUESTO!D308</f>
        <v>TUBO EMT 16mm (1/2") TRAMOS</v>
      </c>
      <c r="D738" s="312" t="str">
        <f>PRESUPUESTO!E308</f>
        <v>ML</v>
      </c>
      <c r="E738" s="313"/>
      <c r="F738" s="312"/>
      <c r="G738" s="314"/>
      <c r="H738" s="315"/>
      <c r="I738" s="314"/>
      <c r="J738" s="314"/>
      <c r="K738" s="296">
        <f>K739+K740</f>
        <v>506.04</v>
      </c>
    </row>
    <row r="739" spans="2:11" ht="42.75" customHeight="1" x14ac:dyDescent="0.4">
      <c r="B739" s="323" t="str">
        <f>+IF(K739="",CHAR(64),B738)</f>
        <v>D301230</v>
      </c>
      <c r="C739" s="269" t="s">
        <v>1465</v>
      </c>
      <c r="D739" s="266"/>
      <c r="E739" s="267"/>
      <c r="F739" s="266"/>
      <c r="G739" s="271"/>
      <c r="H739" s="272"/>
      <c r="I739" s="271"/>
      <c r="J739" s="271">
        <v>425.34000000000003</v>
      </c>
      <c r="K739" s="273">
        <f>J739</f>
        <v>425.34000000000003</v>
      </c>
    </row>
    <row r="740" spans="2:11" ht="42.75" customHeight="1" x14ac:dyDescent="0.4">
      <c r="B740" s="323" t="s">
        <v>624</v>
      </c>
      <c r="C740" s="269" t="s">
        <v>1462</v>
      </c>
      <c r="D740" s="266"/>
      <c r="E740" s="267"/>
      <c r="F740" s="266"/>
      <c r="G740" s="271"/>
      <c r="H740" s="272"/>
      <c r="I740" s="271"/>
      <c r="J740" s="271">
        <v>80.7</v>
      </c>
      <c r="K740" s="273">
        <f>J740</f>
        <v>80.7</v>
      </c>
    </row>
    <row r="741" spans="2:11" ht="42.75" customHeight="1" x14ac:dyDescent="0.4">
      <c r="B741" s="293" t="str">
        <f>PRESUPUESTO!C309</f>
        <v>D301240</v>
      </c>
      <c r="C741" s="311" t="str">
        <f>PRESUPUESTO!D309</f>
        <v>Extractor helicoidal mural de 300 L/s a descarga libre</v>
      </c>
      <c r="D741" s="312" t="str">
        <f>PRESUPUESTO!E309</f>
        <v>un</v>
      </c>
      <c r="E741" s="313"/>
      <c r="F741" s="312"/>
      <c r="G741" s="314"/>
      <c r="H741" s="315"/>
      <c r="I741" s="314"/>
      <c r="J741" s="314"/>
      <c r="K741" s="296" t="str">
        <f>K742</f>
        <v>1</v>
      </c>
    </row>
    <row r="742" spans="2:11" ht="42.75" customHeight="1" x14ac:dyDescent="0.4">
      <c r="B742" s="323" t="str">
        <f>+IF(K742="",CHAR(64),B741)</f>
        <v>D301240</v>
      </c>
      <c r="C742" s="269" t="s">
        <v>1465</v>
      </c>
      <c r="D742" s="266"/>
      <c r="E742" s="267"/>
      <c r="F742" s="266"/>
      <c r="G742" s="271"/>
      <c r="H742" s="272"/>
      <c r="I742" s="271"/>
      <c r="J742" s="271" t="s">
        <v>1464</v>
      </c>
      <c r="K742" s="273" t="str">
        <f>J742</f>
        <v>1</v>
      </c>
    </row>
    <row r="743" spans="2:11" ht="42.75" customHeight="1" x14ac:dyDescent="0.4">
      <c r="B743" s="293" t="str">
        <f>PRESUPUESTO!C310</f>
        <v>D301250</v>
      </c>
      <c r="C743" s="311" t="str">
        <f>PRESUPUESTO!D310</f>
        <v>Aislamiento térmico en lana de fibra de vidrio de 5 cm</v>
      </c>
      <c r="D743" s="312" t="str">
        <f>PRESUPUESTO!E310</f>
        <v>m2</v>
      </c>
      <c r="E743" s="313"/>
      <c r="F743" s="312"/>
      <c r="G743" s="314"/>
      <c r="H743" s="315"/>
      <c r="I743" s="314"/>
      <c r="J743" s="314"/>
      <c r="K743" s="296">
        <f>K744+K745+K746+K747</f>
        <v>81.649999999999991</v>
      </c>
    </row>
    <row r="744" spans="2:11" ht="42.75" customHeight="1" x14ac:dyDescent="0.4">
      <c r="B744" s="323" t="str">
        <f>+IF(K744="",CHAR(64),B743)</f>
        <v>D301250</v>
      </c>
      <c r="C744" s="269" t="s">
        <v>1465</v>
      </c>
      <c r="D744" s="266"/>
      <c r="E744" s="267"/>
      <c r="F744" s="266"/>
      <c r="G744" s="271"/>
      <c r="H744" s="272"/>
      <c r="I744" s="271"/>
      <c r="J744" s="271">
        <v>48.1</v>
      </c>
      <c r="K744" s="273">
        <f>J744</f>
        <v>48.1</v>
      </c>
    </row>
    <row r="745" spans="2:11" ht="42.75" customHeight="1" x14ac:dyDescent="0.4">
      <c r="B745" s="323" t="str">
        <f>+IF(K745="",CHAR(64),B744)</f>
        <v>D301250</v>
      </c>
      <c r="C745" s="269" t="s">
        <v>1465</v>
      </c>
      <c r="D745" s="266"/>
      <c r="E745" s="267"/>
      <c r="F745" s="266"/>
      <c r="G745" s="271"/>
      <c r="H745" s="272"/>
      <c r="I745" s="271"/>
      <c r="J745" s="271">
        <v>30.53</v>
      </c>
      <c r="K745" s="273">
        <f>J745</f>
        <v>30.53</v>
      </c>
    </row>
    <row r="746" spans="2:11" ht="42.75" customHeight="1" x14ac:dyDescent="0.4">
      <c r="B746" s="323" t="s">
        <v>629</v>
      </c>
      <c r="C746" s="269" t="s">
        <v>1462</v>
      </c>
      <c r="D746" s="266"/>
      <c r="E746" s="267"/>
      <c r="F746" s="266"/>
      <c r="G746" s="271"/>
      <c r="H746" s="272"/>
      <c r="I746" s="271"/>
      <c r="J746" s="271">
        <v>0.3</v>
      </c>
      <c r="K746" s="273">
        <f>J746</f>
        <v>0.3</v>
      </c>
    </row>
    <row r="747" spans="2:11" ht="42.75" customHeight="1" x14ac:dyDescent="0.4">
      <c r="B747" s="323" t="s">
        <v>629</v>
      </c>
      <c r="C747" s="269" t="s">
        <v>1462</v>
      </c>
      <c r="D747" s="266"/>
      <c r="E747" s="267"/>
      <c r="F747" s="266"/>
      <c r="G747" s="271"/>
      <c r="H747" s="272"/>
      <c r="I747" s="271"/>
      <c r="J747" s="271">
        <v>2.72</v>
      </c>
      <c r="K747" s="273">
        <f>J747</f>
        <v>2.72</v>
      </c>
    </row>
    <row r="748" spans="2:11" ht="42.75" customHeight="1" x14ac:dyDescent="0.4">
      <c r="B748" s="293" t="str">
        <f>PRESUPUESTO!C311</f>
        <v>D301260</v>
      </c>
      <c r="C748" s="311" t="str">
        <f>PRESUPUESTO!D311</f>
        <v>Tablero de control de equipos de aire acondicionado</v>
      </c>
      <c r="D748" s="312" t="str">
        <f>PRESUPUESTO!E311</f>
        <v>UN</v>
      </c>
      <c r="E748" s="313"/>
      <c r="F748" s="312"/>
      <c r="G748" s="314"/>
      <c r="H748" s="315"/>
      <c r="I748" s="314"/>
      <c r="J748" s="314"/>
      <c r="K748" s="296">
        <f>K749</f>
        <v>2</v>
      </c>
    </row>
    <row r="749" spans="2:11" ht="42.75" customHeight="1" x14ac:dyDescent="0.4">
      <c r="B749" s="323" t="str">
        <f>+IF(K749="",CHAR(64),B748)</f>
        <v>D301260</v>
      </c>
      <c r="C749" s="269" t="s">
        <v>1465</v>
      </c>
      <c r="D749" s="266"/>
      <c r="E749" s="267"/>
      <c r="F749" s="266"/>
      <c r="G749" s="271"/>
      <c r="H749" s="272"/>
      <c r="I749" s="271"/>
      <c r="J749" s="271">
        <v>2</v>
      </c>
      <c r="K749" s="273">
        <f>J749</f>
        <v>2</v>
      </c>
    </row>
    <row r="750" spans="2:11" ht="42.75" customHeight="1" x14ac:dyDescent="0.4">
      <c r="B750" s="293" t="str">
        <f>PRESUPUESTO!C312</f>
        <v>D301280</v>
      </c>
      <c r="C750" s="311" t="str">
        <f>PRESUPUESTO!D312</f>
        <v>Cable 1-par blindado Cal 22 AWG</v>
      </c>
      <c r="D750" s="312" t="str">
        <f>PRESUPUESTO!E312</f>
        <v>ML</v>
      </c>
      <c r="E750" s="313"/>
      <c r="F750" s="312"/>
      <c r="G750" s="314"/>
      <c r="H750" s="315"/>
      <c r="I750" s="314"/>
      <c r="J750" s="314"/>
      <c r="K750" s="296">
        <f>K751</f>
        <v>311.77999999999997</v>
      </c>
    </row>
    <row r="751" spans="2:11" ht="42.75" customHeight="1" x14ac:dyDescent="0.4">
      <c r="B751" s="323" t="str">
        <f>+IF(K751="",CHAR(64),B750)</f>
        <v>D301280</v>
      </c>
      <c r="C751" s="269" t="s">
        <v>1465</v>
      </c>
      <c r="D751" s="266"/>
      <c r="E751" s="267"/>
      <c r="F751" s="266"/>
      <c r="G751" s="271"/>
      <c r="H751" s="272"/>
      <c r="I751" s="271"/>
      <c r="J751" s="271">
        <v>311.77999999999997</v>
      </c>
      <c r="K751" s="273">
        <f>J751</f>
        <v>311.77999999999997</v>
      </c>
    </row>
    <row r="752" spans="2:11" ht="42.75" customHeight="1" x14ac:dyDescent="0.4">
      <c r="B752" s="293" t="str">
        <f>PRESUPUESTO!C313</f>
        <v>D301300</v>
      </c>
      <c r="C752" s="311" t="str">
        <f>PRESUPUESTO!D313</f>
        <v>Unidad extractora tipo hongo vertical de 1600 L/s 220 V / 3 ph / 60 Hz</v>
      </c>
      <c r="D752" s="312" t="str">
        <f>PRESUPUESTO!E313</f>
        <v>UN</v>
      </c>
      <c r="E752" s="313"/>
      <c r="F752" s="312"/>
      <c r="G752" s="314"/>
      <c r="H752" s="315"/>
      <c r="I752" s="314"/>
      <c r="J752" s="314"/>
      <c r="K752" s="296" t="str">
        <f t="shared" ref="K752" si="40">K753</f>
        <v>1</v>
      </c>
    </row>
    <row r="753" spans="2:11" ht="42.75" customHeight="1" x14ac:dyDescent="0.4">
      <c r="B753" s="323" t="str">
        <f t="shared" ref="B753" si="41">+IF(K753="",CHAR(64),B752)</f>
        <v>D301300</v>
      </c>
      <c r="C753" s="269" t="s">
        <v>1462</v>
      </c>
      <c r="D753" s="266"/>
      <c r="E753" s="267"/>
      <c r="F753" s="266"/>
      <c r="G753" s="271"/>
      <c r="H753" s="272"/>
      <c r="I753" s="271"/>
      <c r="J753" s="271" t="s">
        <v>1464</v>
      </c>
      <c r="K753" s="273" t="str">
        <f t="shared" ref="K753" si="42">J753</f>
        <v>1</v>
      </c>
    </row>
    <row r="754" spans="2:11" ht="42.75" customHeight="1" x14ac:dyDescent="0.4">
      <c r="B754" s="293" t="str">
        <f>PRESUPUESTO!C314</f>
        <v>D301330</v>
      </c>
      <c r="C754" s="311" t="str">
        <f>PRESUPUESTO!D314</f>
        <v>Rejilla de descarga de aire tipo aleta fija horizontal de 12" x 12"</v>
      </c>
      <c r="D754" s="312" t="str">
        <f>PRESUPUESTO!E314</f>
        <v>UN</v>
      </c>
      <c r="E754" s="313"/>
      <c r="F754" s="312"/>
      <c r="G754" s="314"/>
      <c r="H754" s="315"/>
      <c r="I754" s="314"/>
      <c r="J754" s="314"/>
      <c r="K754" s="296">
        <f t="shared" ref="K754" si="43">K755</f>
        <v>2</v>
      </c>
    </row>
    <row r="755" spans="2:11" ht="42.75" customHeight="1" x14ac:dyDescent="0.4">
      <c r="B755" s="323" t="str">
        <f t="shared" ref="B755" si="44">+IF(K755="",CHAR(64),B754)</f>
        <v>D301330</v>
      </c>
      <c r="C755" s="269" t="s">
        <v>1462</v>
      </c>
      <c r="D755" s="266"/>
      <c r="E755" s="267"/>
      <c r="F755" s="266"/>
      <c r="G755" s="271"/>
      <c r="H755" s="272"/>
      <c r="I755" s="271"/>
      <c r="J755" s="271">
        <v>2</v>
      </c>
      <c r="K755" s="273">
        <f t="shared" ref="K755" si="45">J755</f>
        <v>2</v>
      </c>
    </row>
    <row r="756" spans="2:11" ht="42.75" customHeight="1" x14ac:dyDescent="0.4">
      <c r="B756" s="293" t="str">
        <f>PRESUPUESTO!C315</f>
        <v>D301340</v>
      </c>
      <c r="C756" s="311" t="str">
        <f>PRESUPUESTO!D315</f>
        <v>Rejilla de suministro tipo aleta fija horizontal doble aleta con frontal horizontal de 30" x 8"</v>
      </c>
      <c r="D756" s="312" t="str">
        <f>PRESUPUESTO!E315</f>
        <v>UN</v>
      </c>
      <c r="E756" s="313"/>
      <c r="F756" s="312"/>
      <c r="G756" s="314"/>
      <c r="H756" s="315"/>
      <c r="I756" s="314"/>
      <c r="J756" s="314"/>
      <c r="K756" s="296" t="str">
        <f t="shared" ref="K756" si="46">K757</f>
        <v>1</v>
      </c>
    </row>
    <row r="757" spans="2:11" ht="42.75" customHeight="1" x14ac:dyDescent="0.4">
      <c r="B757" s="323" t="str">
        <f t="shared" ref="B757" si="47">+IF(K757="",CHAR(64),B756)</f>
        <v>D301340</v>
      </c>
      <c r="C757" s="269" t="s">
        <v>1462</v>
      </c>
      <c r="D757" s="266"/>
      <c r="E757" s="267"/>
      <c r="F757" s="266"/>
      <c r="G757" s="271"/>
      <c r="H757" s="272"/>
      <c r="I757" s="271"/>
      <c r="J757" s="271" t="s">
        <v>1464</v>
      </c>
      <c r="K757" s="273" t="str">
        <f t="shared" ref="K757" si="48">J757</f>
        <v>1</v>
      </c>
    </row>
    <row r="758" spans="2:11" ht="42.75" customHeight="1" x14ac:dyDescent="0.4">
      <c r="B758" s="293" t="str">
        <f>PRESUPUESTO!C316</f>
        <v>D301350</v>
      </c>
      <c r="C758" s="311" t="str">
        <f>PRESUPUESTO!D316</f>
        <v>REJILLA RET/EXT 30"X12"</v>
      </c>
      <c r="D758" s="312" t="str">
        <f>PRESUPUESTO!E316</f>
        <v>UN</v>
      </c>
      <c r="E758" s="313"/>
      <c r="F758" s="312"/>
      <c r="G758" s="314"/>
      <c r="H758" s="315"/>
      <c r="I758" s="314"/>
      <c r="J758" s="314"/>
      <c r="K758" s="296">
        <f>K759+K760</f>
        <v>11</v>
      </c>
    </row>
    <row r="759" spans="2:11" ht="42.75" customHeight="1" x14ac:dyDescent="0.4">
      <c r="B759" s="323" t="str">
        <f>+IF(K759="",CHAR(64),B758)</f>
        <v>D301350</v>
      </c>
      <c r="C759" s="269" t="s">
        <v>1465</v>
      </c>
      <c r="D759" s="266"/>
      <c r="E759" s="267"/>
      <c r="F759" s="266"/>
      <c r="G759" s="271"/>
      <c r="H759" s="272"/>
      <c r="I759" s="271"/>
      <c r="J759" s="271" t="s">
        <v>1472</v>
      </c>
      <c r="K759" s="273" t="str">
        <f>J759</f>
        <v>9</v>
      </c>
    </row>
    <row r="760" spans="2:11" ht="42.75" customHeight="1" x14ac:dyDescent="0.4">
      <c r="B760" s="323" t="s">
        <v>640</v>
      </c>
      <c r="C760" s="269" t="s">
        <v>1462</v>
      </c>
      <c r="D760" s="266"/>
      <c r="E760" s="267"/>
      <c r="F760" s="266"/>
      <c r="G760" s="271"/>
      <c r="H760" s="272"/>
      <c r="I760" s="271"/>
      <c r="J760" s="324">
        <v>2</v>
      </c>
      <c r="K760" s="327">
        <f>J760</f>
        <v>2</v>
      </c>
    </row>
    <row r="761" spans="2:11" ht="42.75" customHeight="1" x14ac:dyDescent="0.4">
      <c r="B761" s="293" t="str">
        <f>PRESUPUESTO!C317</f>
        <v>D301370</v>
      </c>
      <c r="C761" s="311" t="str">
        <f>PRESUPUESTO!D317</f>
        <v>Rejilla de retorno/extracción tipo aleta fija horizontal de 30" x 6" con compuerta multialeta opuesta</v>
      </c>
      <c r="D761" s="312" t="str">
        <f>PRESUPUESTO!E317</f>
        <v>UN</v>
      </c>
      <c r="E761" s="313"/>
      <c r="F761" s="312"/>
      <c r="G761" s="314"/>
      <c r="H761" s="315"/>
      <c r="I761" s="314"/>
      <c r="J761" s="314"/>
      <c r="K761" s="296" t="str">
        <f>K762</f>
        <v>1</v>
      </c>
    </row>
    <row r="762" spans="2:11" ht="42.75" customHeight="1" x14ac:dyDescent="0.4">
      <c r="B762" s="323" t="str">
        <f t="shared" ref="B762" si="49">+IF(K762="",CHAR(64),B761)</f>
        <v>D301370</v>
      </c>
      <c r="C762" s="269" t="s">
        <v>1462</v>
      </c>
      <c r="D762" s="266"/>
      <c r="E762" s="267"/>
      <c r="F762" s="266"/>
      <c r="G762" s="271"/>
      <c r="H762" s="272"/>
      <c r="I762" s="271"/>
      <c r="J762" s="271" t="s">
        <v>1464</v>
      </c>
      <c r="K762" s="273" t="str">
        <f t="shared" ref="K762:K766" si="50">J762</f>
        <v>1</v>
      </c>
    </row>
    <row r="763" spans="2:11" ht="42.75" customHeight="1" x14ac:dyDescent="0.4">
      <c r="B763" s="293" t="str">
        <f>PRESUPUESTO!C318</f>
        <v>D301400</v>
      </c>
      <c r="C763" s="311" t="str">
        <f>PRESUPUESTO!D318</f>
        <v>Campana extractora de cocina con trampa de grasa tipo isla</v>
      </c>
      <c r="D763" s="312" t="str">
        <f>PRESUPUESTO!E318</f>
        <v>UN</v>
      </c>
      <c r="E763" s="313"/>
      <c r="F763" s="312"/>
      <c r="G763" s="314"/>
      <c r="H763" s="315"/>
      <c r="I763" s="314"/>
      <c r="J763" s="314"/>
      <c r="K763" s="296" t="str">
        <f>K764</f>
        <v>1</v>
      </c>
    </row>
    <row r="764" spans="2:11" ht="42.75" customHeight="1" x14ac:dyDescent="0.4">
      <c r="B764" s="323" t="str">
        <f t="shared" ref="B764" si="51">+IF(K764="",CHAR(64),B763)</f>
        <v>D301400</v>
      </c>
      <c r="C764" s="269" t="s">
        <v>1462</v>
      </c>
      <c r="D764" s="266"/>
      <c r="E764" s="267"/>
      <c r="F764" s="266"/>
      <c r="G764" s="271"/>
      <c r="H764" s="272"/>
      <c r="I764" s="271"/>
      <c r="J764" s="271" t="s">
        <v>1464</v>
      </c>
      <c r="K764" s="273" t="str">
        <f t="shared" si="50"/>
        <v>1</v>
      </c>
    </row>
    <row r="765" spans="2:11" ht="42.75" customHeight="1" x14ac:dyDescent="0.4">
      <c r="B765" s="293" t="str">
        <f>PRESUPUESTO!C319</f>
        <v>D301410</v>
      </c>
      <c r="C765" s="311" t="str">
        <f>PRESUPUESTO!D319</f>
        <v>Unidad evaporadora VRF tipo piso techo de 2 TR 220 V / 1 ph / 60 Hz</v>
      </c>
      <c r="D765" s="312" t="str">
        <f>PRESUPUESTO!E319</f>
        <v>UN</v>
      </c>
      <c r="E765" s="313"/>
      <c r="F765" s="312"/>
      <c r="G765" s="314"/>
      <c r="H765" s="315"/>
      <c r="I765" s="314"/>
      <c r="J765" s="314"/>
      <c r="K765" s="296">
        <f t="shared" ref="K765" si="52">K766</f>
        <v>2</v>
      </c>
    </row>
    <row r="766" spans="2:11" ht="42.75" customHeight="1" x14ac:dyDescent="0.4">
      <c r="B766" s="323" t="str">
        <f t="shared" ref="B766" si="53">+IF(K766="",CHAR(64),B765)</f>
        <v>D301410</v>
      </c>
      <c r="C766" s="269" t="s">
        <v>1462</v>
      </c>
      <c r="D766" s="266"/>
      <c r="E766" s="267"/>
      <c r="F766" s="266"/>
      <c r="G766" s="271"/>
      <c r="H766" s="272"/>
      <c r="I766" s="271"/>
      <c r="J766" s="271">
        <v>2</v>
      </c>
      <c r="K766" s="273">
        <f t="shared" si="50"/>
        <v>2</v>
      </c>
    </row>
    <row r="767" spans="2:11" ht="42.75" customHeight="1" x14ac:dyDescent="0.4">
      <c r="B767" s="293" t="str">
        <f>PRESUPUESTO!C320</f>
        <v>D301420</v>
      </c>
      <c r="C767" s="311" t="str">
        <f>PRESUPUESTO!D320</f>
        <v>Unidad evaporadora VRF tipo fancoil desnudo de 1 TR</v>
      </c>
      <c r="D767" s="312" t="str">
        <f>PRESUPUESTO!E320</f>
        <v>UN</v>
      </c>
      <c r="E767" s="313"/>
      <c r="F767" s="312"/>
      <c r="G767" s="314"/>
      <c r="H767" s="315"/>
      <c r="I767" s="314"/>
      <c r="J767" s="314"/>
      <c r="K767" s="296">
        <f>K768+K769</f>
        <v>3</v>
      </c>
    </row>
    <row r="768" spans="2:11" ht="42.75" customHeight="1" x14ac:dyDescent="0.4">
      <c r="B768" s="323" t="str">
        <f>+IF(K768="",CHAR(64),B767)</f>
        <v>D301420</v>
      </c>
      <c r="C768" s="269" t="s">
        <v>1465</v>
      </c>
      <c r="D768" s="266"/>
      <c r="E768" s="267"/>
      <c r="F768" s="266"/>
      <c r="G768" s="271"/>
      <c r="H768" s="272"/>
      <c r="I768" s="271"/>
      <c r="J768" s="271" t="s">
        <v>1464</v>
      </c>
      <c r="K768" s="273" t="str">
        <f>J768</f>
        <v>1</v>
      </c>
    </row>
    <row r="769" spans="2:11" ht="42.75" customHeight="1" x14ac:dyDescent="0.4">
      <c r="B769" s="323" t="s">
        <v>648</v>
      </c>
      <c r="C769" s="269" t="s">
        <v>1462</v>
      </c>
      <c r="D769" s="266"/>
      <c r="E769" s="267"/>
      <c r="F769" s="266"/>
      <c r="G769" s="271"/>
      <c r="H769" s="272"/>
      <c r="I769" s="271"/>
      <c r="J769" s="324">
        <v>2</v>
      </c>
      <c r="K769" s="327">
        <f>J769</f>
        <v>2</v>
      </c>
    </row>
    <row r="770" spans="2:11" ht="42.75" customHeight="1" x14ac:dyDescent="0.4">
      <c r="B770" s="293" t="str">
        <f>PRESUPUESTO!C321</f>
        <v>D301430</v>
      </c>
      <c r="C770" s="311" t="str">
        <f>PRESUPUESTO!D321</f>
        <v>Unidad evaporadora VRF tipo pared alta de 2 TR 220 V / 1 ph / 60 Hz</v>
      </c>
      <c r="D770" s="312" t="str">
        <f>PRESUPUESTO!E321</f>
        <v>UN</v>
      </c>
      <c r="E770" s="313"/>
      <c r="F770" s="312"/>
      <c r="G770" s="314"/>
      <c r="H770" s="315"/>
      <c r="I770" s="314"/>
      <c r="J770" s="314"/>
      <c r="K770" s="296" t="str">
        <f t="shared" ref="K770" si="54">K771</f>
        <v>1</v>
      </c>
    </row>
    <row r="771" spans="2:11" ht="42.75" customHeight="1" x14ac:dyDescent="0.4">
      <c r="B771" s="323" t="str">
        <f t="shared" ref="B771" si="55">+IF(K771="",CHAR(64),B770)</f>
        <v>D301430</v>
      </c>
      <c r="C771" s="269" t="s">
        <v>1462</v>
      </c>
      <c r="D771" s="266"/>
      <c r="E771" s="267"/>
      <c r="F771" s="266"/>
      <c r="G771" s="271"/>
      <c r="H771" s="272"/>
      <c r="I771" s="271"/>
      <c r="J771" s="271" t="s">
        <v>1464</v>
      </c>
      <c r="K771" s="273" t="str">
        <f t="shared" ref="K771" si="56">J771</f>
        <v>1</v>
      </c>
    </row>
    <row r="772" spans="2:11" ht="42.75" customHeight="1" x14ac:dyDescent="0.4">
      <c r="B772" s="293" t="str">
        <f>PRESUPUESTO!C322</f>
        <v>D301490</v>
      </c>
      <c r="C772" s="311" t="str">
        <f>PRESUPUESTO!D322</f>
        <v>Rejilla de retorno/extracción tipo aleta fija horizontal de 12" x 6"</v>
      </c>
      <c r="D772" s="312" t="str">
        <f>PRESUPUESTO!E322</f>
        <v>UN</v>
      </c>
      <c r="E772" s="313"/>
      <c r="F772" s="312"/>
      <c r="G772" s="314"/>
      <c r="H772" s="315"/>
      <c r="I772" s="314"/>
      <c r="J772" s="314"/>
      <c r="K772" s="296" t="str">
        <f>K773</f>
        <v>1</v>
      </c>
    </row>
    <row r="773" spans="2:11" ht="42.75" customHeight="1" x14ac:dyDescent="0.4">
      <c r="B773" s="323" t="str">
        <f>+IF(K773="",CHAR(64),B772)</f>
        <v>D301490</v>
      </c>
      <c r="C773" s="269" t="s">
        <v>1465</v>
      </c>
      <c r="D773" s="266"/>
      <c r="E773" s="267"/>
      <c r="F773" s="266"/>
      <c r="G773" s="271"/>
      <c r="H773" s="272"/>
      <c r="I773" s="271"/>
      <c r="J773" s="271" t="s">
        <v>1464</v>
      </c>
      <c r="K773" s="273" t="str">
        <f>J773</f>
        <v>1</v>
      </c>
    </row>
    <row r="774" spans="2:11" ht="42.75" customHeight="1" x14ac:dyDescent="0.4">
      <c r="B774" s="293" t="str">
        <f>PRESUPUESTO!C323</f>
        <v>D301530</v>
      </c>
      <c r="C774" s="311" t="str">
        <f>PRESUPUESTO!D323</f>
        <v>CONDENSADORA POR AIRE DE 7.5 TR</v>
      </c>
      <c r="D774" s="312" t="str">
        <f>PRESUPUESTO!E323</f>
        <v>GLB</v>
      </c>
      <c r="E774" s="313"/>
      <c r="F774" s="312"/>
      <c r="G774" s="314"/>
      <c r="H774" s="315"/>
      <c r="I774" s="314"/>
      <c r="J774" s="314"/>
      <c r="K774" s="296" t="str">
        <f>K775</f>
        <v>1</v>
      </c>
    </row>
    <row r="775" spans="2:11" ht="42.75" customHeight="1" x14ac:dyDescent="0.4">
      <c r="B775" s="323" t="str">
        <f>+IF(K775="",CHAR(64),B774)</f>
        <v>D301530</v>
      </c>
      <c r="C775" s="269" t="s">
        <v>1465</v>
      </c>
      <c r="D775" s="266"/>
      <c r="E775" s="267"/>
      <c r="F775" s="266"/>
      <c r="G775" s="271"/>
      <c r="H775" s="272"/>
      <c r="I775" s="271"/>
      <c r="J775" s="271" t="s">
        <v>1464</v>
      </c>
      <c r="K775" s="273" t="str">
        <f>J775</f>
        <v>1</v>
      </c>
    </row>
    <row r="776" spans="2:11" ht="42.75" customHeight="1" x14ac:dyDescent="0.4">
      <c r="B776" s="293" t="str">
        <f>PRESUPUESTO!C324</f>
        <v>D301540</v>
      </c>
      <c r="C776" s="311" t="str">
        <f>PRESUPUESTO!D324</f>
        <v>CONDENSADORA POR AIRE DE 5 TR</v>
      </c>
      <c r="D776" s="312" t="str">
        <f>PRESUPUESTO!E324</f>
        <v>GLB</v>
      </c>
      <c r="E776" s="313"/>
      <c r="F776" s="312"/>
      <c r="G776" s="314"/>
      <c r="H776" s="315"/>
      <c r="I776" s="314"/>
      <c r="J776" s="314"/>
      <c r="K776" s="296" t="str">
        <f>K777</f>
        <v>2</v>
      </c>
    </row>
    <row r="777" spans="2:11" ht="42.75" customHeight="1" x14ac:dyDescent="0.4">
      <c r="B777" s="323" t="str">
        <f>+IF(K777="",CHAR(64),B776)</f>
        <v>D301540</v>
      </c>
      <c r="C777" s="269" t="s">
        <v>1465</v>
      </c>
      <c r="D777" s="266"/>
      <c r="E777" s="267"/>
      <c r="F777" s="266"/>
      <c r="G777" s="271"/>
      <c r="H777" s="272"/>
      <c r="I777" s="271"/>
      <c r="J777" s="271" t="s">
        <v>1468</v>
      </c>
      <c r="K777" s="273" t="str">
        <f>J777</f>
        <v>2</v>
      </c>
    </row>
    <row r="778" spans="2:11" ht="42.75" customHeight="1" x14ac:dyDescent="0.4">
      <c r="B778" s="293" t="str">
        <f>PRESUPUESTO!C325</f>
        <v>D301550</v>
      </c>
      <c r="C778" s="311" t="str">
        <f>PRESUPUESTO!D325</f>
        <v>TIPO FANCOIL 2TR</v>
      </c>
      <c r="D778" s="312" t="str">
        <f>PRESUPUESTO!E325</f>
        <v>UN</v>
      </c>
      <c r="E778" s="313"/>
      <c r="F778" s="312"/>
      <c r="G778" s="314"/>
      <c r="H778" s="315"/>
      <c r="I778" s="314"/>
      <c r="J778" s="314"/>
      <c r="K778" s="296" t="str">
        <f>K779</f>
        <v>1</v>
      </c>
    </row>
    <row r="779" spans="2:11" ht="42.75" customHeight="1" x14ac:dyDescent="0.4">
      <c r="B779" s="323" t="str">
        <f>+IF(K779="",CHAR(64),B778)</f>
        <v>D301550</v>
      </c>
      <c r="C779" s="269" t="s">
        <v>1465</v>
      </c>
      <c r="D779" s="266"/>
      <c r="E779" s="267"/>
      <c r="F779" s="266"/>
      <c r="G779" s="271"/>
      <c r="H779" s="272"/>
      <c r="I779" s="271"/>
      <c r="J779" s="271" t="s">
        <v>1464</v>
      </c>
      <c r="K779" s="273" t="str">
        <f>J779</f>
        <v>1</v>
      </c>
    </row>
    <row r="780" spans="2:11" ht="42.75" customHeight="1" x14ac:dyDescent="0.4">
      <c r="B780" s="293" t="str">
        <f>PRESUPUESTO!C326</f>
        <v>D301560</v>
      </c>
      <c r="C780" s="311" t="str">
        <f>PRESUPUESTO!D326</f>
        <v>VRF TIPO FANCOIL 0.75 TR</v>
      </c>
      <c r="D780" s="312" t="str">
        <f>PRESUPUESTO!E326</f>
        <v>UN</v>
      </c>
      <c r="E780" s="313"/>
      <c r="F780" s="312"/>
      <c r="G780" s="314"/>
      <c r="H780" s="315"/>
      <c r="I780" s="314"/>
      <c r="J780" s="314"/>
      <c r="K780" s="296" t="str">
        <f>K781</f>
        <v>1</v>
      </c>
    </row>
    <row r="781" spans="2:11" ht="42.75" customHeight="1" x14ac:dyDescent="0.4">
      <c r="B781" s="323" t="str">
        <f>+IF(K781="",CHAR(64),B780)</f>
        <v>D301560</v>
      </c>
      <c r="C781" s="269" t="s">
        <v>1465</v>
      </c>
      <c r="D781" s="266"/>
      <c r="E781" s="267"/>
      <c r="F781" s="266"/>
      <c r="G781" s="271"/>
      <c r="H781" s="272"/>
      <c r="I781" s="271"/>
      <c r="J781" s="271" t="s">
        <v>1464</v>
      </c>
      <c r="K781" s="273" t="str">
        <f>J781</f>
        <v>1</v>
      </c>
    </row>
    <row r="782" spans="2:11" ht="42.75" customHeight="1" x14ac:dyDescent="0.4">
      <c r="B782" s="293" t="str">
        <f>PRESUPUESTO!C327</f>
        <v>D301570</v>
      </c>
      <c r="C782" s="311" t="str">
        <f>PRESUPUESTO!D327</f>
        <v>VRF TIPO FANCOIL 4TR</v>
      </c>
      <c r="D782" s="312" t="str">
        <f>PRESUPUESTO!E327</f>
        <v>UN</v>
      </c>
      <c r="E782" s="313"/>
      <c r="F782" s="312"/>
      <c r="G782" s="314"/>
      <c r="H782" s="315"/>
      <c r="I782" s="314"/>
      <c r="J782" s="314"/>
      <c r="K782" s="296" t="str">
        <f>K783</f>
        <v>1</v>
      </c>
    </row>
    <row r="783" spans="2:11" ht="42.75" customHeight="1" x14ac:dyDescent="0.4">
      <c r="B783" s="323" t="str">
        <f>+IF(K783="",CHAR(64),B782)</f>
        <v>D301570</v>
      </c>
      <c r="C783" s="269" t="s">
        <v>1465</v>
      </c>
      <c r="D783" s="266"/>
      <c r="E783" s="267"/>
      <c r="F783" s="266"/>
      <c r="G783" s="271"/>
      <c r="H783" s="272"/>
      <c r="I783" s="271"/>
      <c r="J783" s="271" t="s">
        <v>1464</v>
      </c>
      <c r="K783" s="273" t="str">
        <f>J783</f>
        <v>1</v>
      </c>
    </row>
    <row r="784" spans="2:11" ht="42.75" customHeight="1" x14ac:dyDescent="0.4">
      <c r="B784" s="293" t="str">
        <f>PRESUPUESTO!C328</f>
        <v>D301610</v>
      </c>
      <c r="C784" s="311" t="str">
        <f>PRESUPUESTO!D328</f>
        <v>Rejilla de suministro doble aleta frontal horizontal de 12" x 12"</v>
      </c>
      <c r="D784" s="312" t="str">
        <f>PRESUPUESTO!E328</f>
        <v>UN</v>
      </c>
      <c r="E784" s="313"/>
      <c r="F784" s="312"/>
      <c r="G784" s="314"/>
      <c r="H784" s="315"/>
      <c r="I784" s="314"/>
      <c r="J784" s="314"/>
      <c r="K784" s="296" t="str">
        <f>K785</f>
        <v>26</v>
      </c>
    </row>
    <row r="785" spans="2:11" ht="42.75" customHeight="1" x14ac:dyDescent="0.4">
      <c r="B785" s="323" t="str">
        <f>+IF(K785="",CHAR(64),B784)</f>
        <v>D301610</v>
      </c>
      <c r="C785" s="269" t="s">
        <v>1465</v>
      </c>
      <c r="D785" s="266"/>
      <c r="E785" s="267"/>
      <c r="F785" s="266"/>
      <c r="G785" s="271"/>
      <c r="H785" s="272"/>
      <c r="I785" s="271"/>
      <c r="J785" s="271" t="s">
        <v>1473</v>
      </c>
      <c r="K785" s="273" t="str">
        <f>J785</f>
        <v>26</v>
      </c>
    </row>
    <row r="786" spans="2:11" ht="42.75" customHeight="1" x14ac:dyDescent="0.4">
      <c r="B786" s="293" t="str">
        <f>PRESUPUESTO!C329</f>
        <v>D301730</v>
      </c>
      <c r="C786" s="311" t="str">
        <f>PRESUPUESTO!D329</f>
        <v>Unidad condensadora de refrigeración temperatura media de 14 HP</v>
      </c>
      <c r="D786" s="312" t="str">
        <f>PRESUPUESTO!E329</f>
        <v>UN</v>
      </c>
      <c r="E786" s="313"/>
      <c r="F786" s="312"/>
      <c r="G786" s="314"/>
      <c r="H786" s="315"/>
      <c r="I786" s="314"/>
      <c r="J786" s="314"/>
      <c r="K786" s="296">
        <f>K787</f>
        <v>1</v>
      </c>
    </row>
    <row r="787" spans="2:11" ht="42.75" customHeight="1" x14ac:dyDescent="0.4">
      <c r="B787" s="323" t="str">
        <f>+IF(K787="",CHAR(64),B786)</f>
        <v>D301730</v>
      </c>
      <c r="C787" s="269" t="s">
        <v>1465</v>
      </c>
      <c r="D787" s="266"/>
      <c r="E787" s="267"/>
      <c r="F787" s="266"/>
      <c r="G787" s="271"/>
      <c r="H787" s="272"/>
      <c r="I787" s="271"/>
      <c r="J787" s="271">
        <v>1</v>
      </c>
      <c r="K787" s="273">
        <f>J787</f>
        <v>1</v>
      </c>
    </row>
    <row r="788" spans="2:11" ht="42.75" customHeight="1" x14ac:dyDescent="0.4">
      <c r="B788" s="293" t="str">
        <f>PRESUPUESTO!C330</f>
        <v>D301780</v>
      </c>
      <c r="C788" s="311" t="str">
        <f>PRESUPUESTO!D330</f>
        <v>REJILLA DESCARGA 12"X12"</v>
      </c>
      <c r="D788" s="312" t="str">
        <f>PRESUPUESTO!E330</f>
        <v>UN</v>
      </c>
      <c r="E788" s="313"/>
      <c r="F788" s="312"/>
      <c r="G788" s="314"/>
      <c r="H788" s="315"/>
      <c r="I788" s="314"/>
      <c r="J788" s="314"/>
      <c r="K788" s="296" t="str">
        <f>K789</f>
        <v>3</v>
      </c>
    </row>
    <row r="789" spans="2:11" ht="42.75" customHeight="1" x14ac:dyDescent="0.4">
      <c r="B789" s="323" t="str">
        <f>+IF(K789="",CHAR(64),B788)</f>
        <v>D301780</v>
      </c>
      <c r="C789" s="269" t="s">
        <v>1465</v>
      </c>
      <c r="D789" s="266"/>
      <c r="E789" s="267"/>
      <c r="F789" s="266"/>
      <c r="G789" s="271"/>
      <c r="H789" s="272"/>
      <c r="I789" s="271"/>
      <c r="J789" s="271" t="s">
        <v>1470</v>
      </c>
      <c r="K789" s="273" t="str">
        <f>J789</f>
        <v>3</v>
      </c>
    </row>
    <row r="790" spans="2:11" ht="42.75" customHeight="1" x14ac:dyDescent="0.4">
      <c r="B790" s="293" t="str">
        <f>PRESUPUESTO!C331</f>
        <v>D301820</v>
      </c>
      <c r="C790" s="311" t="str">
        <f>PRESUPUESTO!D331</f>
        <v>Unidad condensadora de refrigeración temperatura baja de 2,0 HP</v>
      </c>
      <c r="D790" s="312" t="str">
        <f>PRESUPUESTO!E331</f>
        <v>UN</v>
      </c>
      <c r="E790" s="313"/>
      <c r="F790" s="312"/>
      <c r="G790" s="314"/>
      <c r="H790" s="315"/>
      <c r="I790" s="314"/>
      <c r="J790" s="314"/>
      <c r="K790" s="296">
        <f>K791</f>
        <v>1</v>
      </c>
    </row>
    <row r="791" spans="2:11" ht="42.75" customHeight="1" x14ac:dyDescent="0.4">
      <c r="B791" s="323" t="str">
        <f>+IF(K791="",CHAR(64),B790)</f>
        <v>D301820</v>
      </c>
      <c r="C791" s="269" t="s">
        <v>1465</v>
      </c>
      <c r="D791" s="266"/>
      <c r="E791" s="267"/>
      <c r="F791" s="266"/>
      <c r="G791" s="271"/>
      <c r="H791" s="272"/>
      <c r="I791" s="271"/>
      <c r="J791" s="271">
        <v>1</v>
      </c>
      <c r="K791" s="273">
        <f>J791</f>
        <v>1</v>
      </c>
    </row>
    <row r="792" spans="2:11" ht="42.75" customHeight="1" x14ac:dyDescent="0.4">
      <c r="B792" s="293" t="str">
        <f>PRESUPUESTO!C332</f>
        <v>D301830</v>
      </c>
      <c r="C792" s="311" t="str">
        <f>PRESUPUESTO!D332</f>
        <v>Enfriadora de aire para refrigeración tipo techo descarga dual de 1500 L/s</v>
      </c>
      <c r="D792" s="312" t="str">
        <f>PRESUPUESTO!E332</f>
        <v>UN</v>
      </c>
      <c r="E792" s="313"/>
      <c r="F792" s="312"/>
      <c r="G792" s="314"/>
      <c r="H792" s="315"/>
      <c r="I792" s="314"/>
      <c r="J792" s="314"/>
      <c r="K792" s="296" t="str">
        <f>K793</f>
        <v>2</v>
      </c>
    </row>
    <row r="793" spans="2:11" ht="42.75" customHeight="1" x14ac:dyDescent="0.4">
      <c r="B793" s="323" t="str">
        <f>+IF(K793="",CHAR(64),B792)</f>
        <v>D301830</v>
      </c>
      <c r="C793" s="269" t="s">
        <v>1465</v>
      </c>
      <c r="D793" s="266"/>
      <c r="E793" s="267"/>
      <c r="F793" s="266"/>
      <c r="G793" s="271"/>
      <c r="H793" s="272"/>
      <c r="I793" s="271"/>
      <c r="J793" s="271" t="s">
        <v>1468</v>
      </c>
      <c r="K793" s="273" t="str">
        <f>J793</f>
        <v>2</v>
      </c>
    </row>
    <row r="794" spans="2:11" ht="42.75" customHeight="1" x14ac:dyDescent="0.4">
      <c r="B794" s="293" t="str">
        <f>PRESUPUESTO!C333</f>
        <v>D301840</v>
      </c>
      <c r="C794" s="311" t="str">
        <f>PRESUPUESTO!D333</f>
        <v>Banco de resistencia electrica de 5 kW para conducto</v>
      </c>
      <c r="D794" s="312" t="str">
        <f>PRESUPUESTO!E333</f>
        <v>UN</v>
      </c>
      <c r="E794" s="313"/>
      <c r="F794" s="312"/>
      <c r="G794" s="314"/>
      <c r="H794" s="315"/>
      <c r="I794" s="314"/>
      <c r="J794" s="314"/>
      <c r="K794" s="296" t="str">
        <f>K795</f>
        <v>1</v>
      </c>
    </row>
    <row r="795" spans="2:11" ht="42.75" customHeight="1" x14ac:dyDescent="0.4">
      <c r="B795" s="323" t="str">
        <f>+IF(K795="",CHAR(64),B794)</f>
        <v>D301840</v>
      </c>
      <c r="C795" s="269" t="s">
        <v>1465</v>
      </c>
      <c r="D795" s="266"/>
      <c r="E795" s="267"/>
      <c r="F795" s="266"/>
      <c r="G795" s="271"/>
      <c r="H795" s="272"/>
      <c r="I795" s="271"/>
      <c r="J795" s="271" t="s">
        <v>1464</v>
      </c>
      <c r="K795" s="273" t="str">
        <f>J795</f>
        <v>1</v>
      </c>
    </row>
    <row r="796" spans="2:11" ht="42.75" customHeight="1" x14ac:dyDescent="0.4">
      <c r="B796" s="293" t="str">
        <f>PRESUPUESTO!C334</f>
        <v>D301850</v>
      </c>
      <c r="C796" s="311" t="str">
        <f>PRESUPUESTO!D334</f>
        <v>Banco de resistencia electrica de 2 kW para conducto</v>
      </c>
      <c r="D796" s="312" t="str">
        <f>PRESUPUESTO!E334</f>
        <v>UN</v>
      </c>
      <c r="E796" s="313"/>
      <c r="F796" s="312"/>
      <c r="G796" s="314"/>
      <c r="H796" s="315"/>
      <c r="I796" s="314"/>
      <c r="J796" s="314"/>
      <c r="K796" s="296" t="str">
        <f>K797</f>
        <v>1</v>
      </c>
    </row>
    <row r="797" spans="2:11" ht="42.75" customHeight="1" x14ac:dyDescent="0.4">
      <c r="B797" s="323" t="str">
        <f>+IF(K797="",CHAR(64),B796)</f>
        <v>D301850</v>
      </c>
      <c r="C797" s="269" t="s">
        <v>1465</v>
      </c>
      <c r="D797" s="266"/>
      <c r="E797" s="267"/>
      <c r="F797" s="266"/>
      <c r="G797" s="271"/>
      <c r="H797" s="272"/>
      <c r="I797" s="271"/>
      <c r="J797" s="271" t="s">
        <v>1464</v>
      </c>
      <c r="K797" s="273" t="str">
        <f>J797</f>
        <v>1</v>
      </c>
    </row>
    <row r="798" spans="2:11" ht="42.75" customHeight="1" x14ac:dyDescent="0.4">
      <c r="B798" s="293" t="str">
        <f>PRESUPUESTO!C335</f>
        <v>D301860</v>
      </c>
      <c r="C798" s="311" t="str">
        <f>PRESUPUESTO!D335</f>
        <v>Campana extractora tipo isla de dos tomas de 4,6 m x 1,8 m x 0,30 m con capacidad de 3200 L/s</v>
      </c>
      <c r="D798" s="312" t="str">
        <f>PRESUPUESTO!E335</f>
        <v>UN</v>
      </c>
      <c r="E798" s="313"/>
      <c r="F798" s="312"/>
      <c r="G798" s="314"/>
      <c r="H798" s="315"/>
      <c r="I798" s="314"/>
      <c r="J798" s="314"/>
      <c r="K798" s="296" t="str">
        <f>K799</f>
        <v>2</v>
      </c>
    </row>
    <row r="799" spans="2:11" ht="42.75" customHeight="1" x14ac:dyDescent="0.4">
      <c r="B799" s="323" t="str">
        <f>+IF(K799="",CHAR(64),B798)</f>
        <v>D301860</v>
      </c>
      <c r="C799" s="269" t="s">
        <v>1465</v>
      </c>
      <c r="D799" s="266"/>
      <c r="E799" s="267"/>
      <c r="F799" s="266"/>
      <c r="G799" s="271"/>
      <c r="H799" s="272"/>
      <c r="I799" s="271"/>
      <c r="J799" s="271" t="s">
        <v>1468</v>
      </c>
      <c r="K799" s="273" t="str">
        <f>J799</f>
        <v>2</v>
      </c>
    </row>
    <row r="800" spans="2:11" ht="42.75" customHeight="1" x14ac:dyDescent="0.4">
      <c r="B800" s="293" t="str">
        <f>PRESUPUESTO!C336</f>
        <v>D301870</v>
      </c>
      <c r="C800" s="311" t="str">
        <f>PRESUPUESTO!D336</f>
        <v>Campana extractora tipo isla de una toma de1 m x 0,65 m x 0,70 m con capacidad de 825 L/s</v>
      </c>
      <c r="D800" s="312" t="str">
        <f>PRESUPUESTO!E336</f>
        <v>UN</v>
      </c>
      <c r="E800" s="313"/>
      <c r="F800" s="312"/>
      <c r="G800" s="314"/>
      <c r="H800" s="315"/>
      <c r="I800" s="314"/>
      <c r="J800" s="314"/>
      <c r="K800" s="296" t="str">
        <f>K801</f>
        <v>1</v>
      </c>
    </row>
    <row r="801" spans="2:11" ht="42.75" customHeight="1" x14ac:dyDescent="0.4">
      <c r="B801" s="323" t="str">
        <f>+IF(K801="",CHAR(64),B800)</f>
        <v>D301870</v>
      </c>
      <c r="C801" s="269" t="s">
        <v>1465</v>
      </c>
      <c r="D801" s="266"/>
      <c r="E801" s="267"/>
      <c r="F801" s="266"/>
      <c r="G801" s="271"/>
      <c r="H801" s="272"/>
      <c r="I801" s="271"/>
      <c r="J801" s="271" t="s">
        <v>1464</v>
      </c>
      <c r="K801" s="273" t="str">
        <f>J801</f>
        <v>1</v>
      </c>
    </row>
    <row r="802" spans="2:11" ht="42.75" customHeight="1" x14ac:dyDescent="0.4">
      <c r="B802" s="293" t="str">
        <f>PRESUPUESTO!C337</f>
        <v>D301880</v>
      </c>
      <c r="C802" s="311" t="str">
        <f>PRESUPUESTO!D337</f>
        <v>Rejilla de retorno/extracción tipo aleta fija horizontal de 10" x 6"</v>
      </c>
      <c r="D802" s="312" t="str">
        <f>PRESUPUESTO!E337</f>
        <v>UN</v>
      </c>
      <c r="E802" s="313"/>
      <c r="F802" s="312"/>
      <c r="G802" s="314"/>
      <c r="H802" s="315"/>
      <c r="I802" s="314"/>
      <c r="J802" s="314"/>
      <c r="K802" s="296">
        <f>K803</f>
        <v>9</v>
      </c>
    </row>
    <row r="803" spans="2:11" ht="42.75" customHeight="1" x14ac:dyDescent="0.4">
      <c r="B803" s="323" t="str">
        <f>+IF(K803="",CHAR(64),B802)</f>
        <v>D301880</v>
      </c>
      <c r="C803" s="269" t="s">
        <v>1465</v>
      </c>
      <c r="D803" s="266"/>
      <c r="E803" s="267"/>
      <c r="F803" s="266"/>
      <c r="G803" s="271"/>
      <c r="H803" s="272"/>
      <c r="I803" s="271"/>
      <c r="J803" s="271">
        <v>9</v>
      </c>
      <c r="K803" s="273">
        <f>J803</f>
        <v>9</v>
      </c>
    </row>
    <row r="804" spans="2:11" ht="42.75" customHeight="1" x14ac:dyDescent="0.4">
      <c r="B804" s="293" t="str">
        <f>PRESUPUESTO!C338</f>
        <v>D301890</v>
      </c>
      <c r="C804" s="311" t="str">
        <f>PRESUPUESTO!D338</f>
        <v>Extractor centrífugo tipo hongo talla 26 motor de 3 HP</v>
      </c>
      <c r="D804" s="312" t="str">
        <f>PRESUPUESTO!E338</f>
        <v>UN</v>
      </c>
      <c r="E804" s="313"/>
      <c r="F804" s="312"/>
      <c r="G804" s="314"/>
      <c r="H804" s="315"/>
      <c r="I804" s="314"/>
      <c r="J804" s="314"/>
      <c r="K804" s="296" t="str">
        <f>K805</f>
        <v>4</v>
      </c>
    </row>
    <row r="805" spans="2:11" ht="42.75" customHeight="1" x14ac:dyDescent="0.4">
      <c r="B805" s="323" t="str">
        <f>+IF(K805="",CHAR(64),B804)</f>
        <v>D301890</v>
      </c>
      <c r="C805" s="269" t="s">
        <v>1465</v>
      </c>
      <c r="D805" s="266"/>
      <c r="E805" s="267"/>
      <c r="F805" s="266"/>
      <c r="G805" s="271"/>
      <c r="H805" s="272"/>
      <c r="I805" s="271"/>
      <c r="J805" s="271" t="s">
        <v>1467</v>
      </c>
      <c r="K805" s="273" t="str">
        <f>J805</f>
        <v>4</v>
      </c>
    </row>
    <row r="806" spans="2:11" ht="42.75" customHeight="1" x14ac:dyDescent="0.4">
      <c r="B806" s="293" t="str">
        <f>PRESUPUESTO!C339</f>
        <v>D301910</v>
      </c>
      <c r="C806" s="311" t="str">
        <f>PRESUPUESTO!D339</f>
        <v>Extractor centrífugo tipo hongo talla 16 motor de 1,5 HP</v>
      </c>
      <c r="D806" s="312" t="str">
        <f>PRESUPUESTO!E339</f>
        <v>UN</v>
      </c>
      <c r="E806" s="313"/>
      <c r="F806" s="312"/>
      <c r="G806" s="314"/>
      <c r="H806" s="315"/>
      <c r="I806" s="314"/>
      <c r="J806" s="314"/>
      <c r="K806" s="296" t="str">
        <f>K807</f>
        <v>1</v>
      </c>
    </row>
    <row r="807" spans="2:11" ht="42.75" customHeight="1" x14ac:dyDescent="0.4">
      <c r="B807" s="323" t="str">
        <f>+IF(K807="",CHAR(64),B806)</f>
        <v>D301910</v>
      </c>
      <c r="C807" s="269" t="s">
        <v>1465</v>
      </c>
      <c r="D807" s="266"/>
      <c r="E807" s="267"/>
      <c r="F807" s="266"/>
      <c r="G807" s="271"/>
      <c r="H807" s="272"/>
      <c r="I807" s="271"/>
      <c r="J807" s="271" t="s">
        <v>1464</v>
      </c>
      <c r="K807" s="273" t="str">
        <f>J807</f>
        <v>1</v>
      </c>
    </row>
    <row r="808" spans="2:11" ht="42.75" customHeight="1" x14ac:dyDescent="0.4">
      <c r="B808" s="293" t="str">
        <f>PRESUPUESTO!C340</f>
        <v>D301920</v>
      </c>
      <c r="C808" s="311" t="str">
        <f>PRESUPUESTO!D340</f>
        <v>EXTRACTOR TIPO HONGO TALLA 22</v>
      </c>
      <c r="D808" s="312" t="str">
        <f>PRESUPUESTO!E340</f>
        <v>UN</v>
      </c>
      <c r="E808" s="313"/>
      <c r="F808" s="312"/>
      <c r="G808" s="314"/>
      <c r="H808" s="315"/>
      <c r="I808" s="314"/>
      <c r="J808" s="314"/>
      <c r="K808" s="296" t="str">
        <f>K809</f>
        <v>1</v>
      </c>
    </row>
    <row r="809" spans="2:11" ht="42.75" customHeight="1" x14ac:dyDescent="0.4">
      <c r="B809" s="323" t="str">
        <f>+IF(K809="",CHAR(64),B808)</f>
        <v>D301920</v>
      </c>
      <c r="C809" s="269" t="s">
        <v>1465</v>
      </c>
      <c r="D809" s="266"/>
      <c r="E809" s="267"/>
      <c r="F809" s="266"/>
      <c r="G809" s="271"/>
      <c r="H809" s="272"/>
      <c r="I809" s="271"/>
      <c r="J809" s="271" t="s">
        <v>1464</v>
      </c>
      <c r="K809" s="273" t="str">
        <f>J809</f>
        <v>1</v>
      </c>
    </row>
    <row r="810" spans="2:11" ht="42.75" customHeight="1" x14ac:dyDescent="0.4">
      <c r="B810" s="293" t="str">
        <f>PRESUPUESTO!C341</f>
        <v>D301980</v>
      </c>
      <c r="C810" s="311" t="str">
        <f>PRESUPUESTO!D341</f>
        <v>Deshumidificador de aire para intemperie de 192 L de capacidad nominal</v>
      </c>
      <c r="D810" s="312" t="str">
        <f>PRESUPUESTO!E341</f>
        <v>GLB</v>
      </c>
      <c r="E810" s="313"/>
      <c r="F810" s="312"/>
      <c r="G810" s="314"/>
      <c r="H810" s="315"/>
      <c r="I810" s="314"/>
      <c r="J810" s="314"/>
      <c r="K810" s="296" t="str">
        <f>K811</f>
        <v>1</v>
      </c>
    </row>
    <row r="811" spans="2:11" ht="42.75" customHeight="1" x14ac:dyDescent="0.4">
      <c r="B811" s="323" t="str">
        <f>+IF(K811="",CHAR(64),B810)</f>
        <v>D301980</v>
      </c>
      <c r="C811" s="269" t="s">
        <v>1465</v>
      </c>
      <c r="D811" s="266"/>
      <c r="E811" s="267"/>
      <c r="F811" s="266"/>
      <c r="G811" s="271"/>
      <c r="H811" s="272"/>
      <c r="I811" s="271"/>
      <c r="J811" s="271" t="s">
        <v>1464</v>
      </c>
      <c r="K811" s="273" t="str">
        <f>J811</f>
        <v>1</v>
      </c>
    </row>
    <row r="812" spans="2:11" ht="42.75" customHeight="1" x14ac:dyDescent="0.4">
      <c r="B812" s="293" t="str">
        <f>PRESUPUESTO!C342</f>
        <v>D301990</v>
      </c>
      <c r="C812" s="311" t="str">
        <f>PRESUPUESTO!D342</f>
        <v>DESHUMIFICADOR DE AIRE 630 L/S</v>
      </c>
      <c r="D812" s="312" t="str">
        <f>PRESUPUESTO!E342</f>
        <v>GLB</v>
      </c>
      <c r="E812" s="313"/>
      <c r="F812" s="312"/>
      <c r="G812" s="314"/>
      <c r="H812" s="315"/>
      <c r="I812" s="314"/>
      <c r="J812" s="314"/>
      <c r="K812" s="296">
        <f>K813</f>
        <v>1</v>
      </c>
    </row>
    <row r="813" spans="2:11" ht="42.75" customHeight="1" x14ac:dyDescent="0.4">
      <c r="B813" s="323" t="str">
        <f>+IF(K813="",CHAR(64),B812)</f>
        <v>D301990</v>
      </c>
      <c r="C813" s="269" t="s">
        <v>1465</v>
      </c>
      <c r="D813" s="266"/>
      <c r="E813" s="267"/>
      <c r="F813" s="266"/>
      <c r="G813" s="271"/>
      <c r="H813" s="272"/>
      <c r="I813" s="271" t="s">
        <v>1474</v>
      </c>
      <c r="J813" s="271">
        <v>1</v>
      </c>
      <c r="K813" s="273">
        <f>J813</f>
        <v>1</v>
      </c>
    </row>
    <row r="814" spans="2:11" ht="42.75" customHeight="1" x14ac:dyDescent="0.4">
      <c r="B814" s="293" t="str">
        <f>PRESUPUESTO!C343</f>
        <v>D302000</v>
      </c>
      <c r="C814" s="311" t="str">
        <f>PRESUPUESTO!D343</f>
        <v>REJILLA RET/EXT 14"X6"</v>
      </c>
      <c r="D814" s="312" t="str">
        <f>PRESUPUESTO!E343</f>
        <v>UN</v>
      </c>
      <c r="E814" s="313"/>
      <c r="F814" s="312"/>
      <c r="G814" s="314"/>
      <c r="H814" s="315"/>
      <c r="I814" s="314"/>
      <c r="J814" s="314"/>
      <c r="K814" s="296" t="str">
        <f>K815</f>
        <v>1</v>
      </c>
    </row>
    <row r="815" spans="2:11" ht="42.75" customHeight="1" x14ac:dyDescent="0.4">
      <c r="B815" s="323" t="str">
        <f>+IF(K815="",CHAR(64),B814)</f>
        <v>D302000</v>
      </c>
      <c r="C815" s="269" t="s">
        <v>1465</v>
      </c>
      <c r="D815" s="266"/>
      <c r="E815" s="267"/>
      <c r="F815" s="266"/>
      <c r="G815" s="271"/>
      <c r="H815" s="272"/>
      <c r="I815" s="271"/>
      <c r="J815" s="271" t="s">
        <v>1464</v>
      </c>
      <c r="K815" s="273" t="str">
        <f>J815</f>
        <v>1</v>
      </c>
    </row>
    <row r="816" spans="2:11" ht="42.75" customHeight="1" x14ac:dyDescent="0.4">
      <c r="B816" s="293" t="str">
        <f>PRESUPUESTO!C344</f>
        <v>D302040</v>
      </c>
      <c r="C816" s="311" t="str">
        <f>PRESUPUESTO!D344</f>
        <v>Tuberia de cobre aislada tipo L DN 40 mm (1-5/8" OD)</v>
      </c>
      <c r="D816" s="312" t="str">
        <f>PRESUPUESTO!E344</f>
        <v>ML</v>
      </c>
      <c r="E816" s="313"/>
      <c r="F816" s="312"/>
      <c r="G816" s="314"/>
      <c r="H816" s="315"/>
      <c r="I816" s="314"/>
      <c r="J816" s="314"/>
      <c r="K816" s="296">
        <f>K817</f>
        <v>37.71</v>
      </c>
    </row>
    <row r="817" spans="2:11" ht="42.75" customHeight="1" x14ac:dyDescent="0.4">
      <c r="B817" s="323" t="str">
        <f>+IF(K817="",CHAR(64),B816)</f>
        <v>D302040</v>
      </c>
      <c r="C817" s="269" t="s">
        <v>1465</v>
      </c>
      <c r="D817" s="266"/>
      <c r="E817" s="267"/>
      <c r="F817" s="266"/>
      <c r="G817" s="271"/>
      <c r="H817" s="272"/>
      <c r="I817" s="271"/>
      <c r="J817" s="271">
        <v>37.71</v>
      </c>
      <c r="K817" s="273">
        <f>J817</f>
        <v>37.71</v>
      </c>
    </row>
    <row r="818" spans="2:11" ht="42.75" customHeight="1" x14ac:dyDescent="0.4">
      <c r="B818" s="293" t="str">
        <f>PRESUPUESTO!C345</f>
        <v>D302060</v>
      </c>
      <c r="C818" s="311" t="str">
        <f>PRESUPUESTO!D345</f>
        <v>Higróstato digital programable</v>
      </c>
      <c r="D818" s="312" t="str">
        <f>PRESUPUESTO!E345</f>
        <v>UN</v>
      </c>
      <c r="E818" s="313"/>
      <c r="F818" s="312"/>
      <c r="G818" s="314"/>
      <c r="H818" s="315"/>
      <c r="I818" s="314"/>
      <c r="J818" s="314"/>
      <c r="K818" s="296" t="str">
        <f>K819</f>
        <v>2</v>
      </c>
    </row>
    <row r="819" spans="2:11" ht="42.75" customHeight="1" x14ac:dyDescent="0.4">
      <c r="B819" s="323" t="str">
        <f>+IF(K819="",CHAR(64),B818)</f>
        <v>D302060</v>
      </c>
      <c r="C819" s="269" t="s">
        <v>1465</v>
      </c>
      <c r="D819" s="266"/>
      <c r="E819" s="267"/>
      <c r="F819" s="266"/>
      <c r="G819" s="271"/>
      <c r="H819" s="272"/>
      <c r="I819" s="271"/>
      <c r="J819" s="271" t="s">
        <v>1468</v>
      </c>
      <c r="K819" s="273" t="str">
        <f>J819</f>
        <v>2</v>
      </c>
    </row>
    <row r="820" spans="2:11" ht="42.75" customHeight="1" x14ac:dyDescent="0.4">
      <c r="B820" s="293" t="str">
        <f>PRESUPUESTO!C346</f>
        <v>D302070</v>
      </c>
      <c r="C820" s="311" t="str">
        <f>PRESUPUESTO!D346</f>
        <v>Controlador de temperatura digital con control PID para refrigeración</v>
      </c>
      <c r="D820" s="312" t="str">
        <f>PRESUPUESTO!E346</f>
        <v>UN</v>
      </c>
      <c r="E820" s="313"/>
      <c r="F820" s="312"/>
      <c r="G820" s="314"/>
      <c r="H820" s="315"/>
      <c r="I820" s="314"/>
      <c r="J820" s="314"/>
      <c r="K820" s="296" t="str">
        <f>K821</f>
        <v>2</v>
      </c>
    </row>
    <row r="821" spans="2:11" ht="42.75" customHeight="1" x14ac:dyDescent="0.4">
      <c r="B821" s="323" t="str">
        <f>+IF(K821="",CHAR(64),B820)</f>
        <v>D302070</v>
      </c>
      <c r="C821" s="269" t="s">
        <v>1465</v>
      </c>
      <c r="D821" s="266"/>
      <c r="E821" s="267"/>
      <c r="F821" s="266"/>
      <c r="G821" s="271"/>
      <c r="H821" s="272"/>
      <c r="I821" s="271"/>
      <c r="J821" s="271" t="s">
        <v>1468</v>
      </c>
      <c r="K821" s="273" t="str">
        <f>J821</f>
        <v>2</v>
      </c>
    </row>
    <row r="822" spans="2:11" ht="42.75" customHeight="1" x14ac:dyDescent="0.4">
      <c r="B822" s="289" t="str">
        <f>PRESUPUESTO!C347</f>
        <v>D40</v>
      </c>
      <c r="C822" s="586" t="str">
        <f>PRESUPUESTO!D347</f>
        <v>RED CONTRA INCENDIO</v>
      </c>
      <c r="D822" s="586">
        <f>PRESUPUESTO!E347</f>
        <v>0</v>
      </c>
      <c r="E822" s="586"/>
      <c r="F822" s="586"/>
      <c r="G822" s="586"/>
      <c r="H822" s="586"/>
      <c r="I822" s="586"/>
      <c r="J822" s="586"/>
      <c r="K822" s="328"/>
    </row>
    <row r="823" spans="2:11" ht="42.75" customHeight="1" x14ac:dyDescent="0.4">
      <c r="B823" s="289" t="str">
        <f>PRESUPUESTO!C348</f>
        <v>D4020</v>
      </c>
      <c r="C823" s="586" t="str">
        <f>PRESUPUESTO!D348</f>
        <v>CONEXIONES DE MANGUERA, GABINETES Y OTROS</v>
      </c>
      <c r="D823" s="586">
        <f>PRESUPUESTO!E348</f>
        <v>0</v>
      </c>
      <c r="E823" s="586"/>
      <c r="F823" s="586"/>
      <c r="G823" s="586"/>
      <c r="H823" s="586"/>
      <c r="I823" s="586"/>
      <c r="J823" s="586"/>
      <c r="K823" s="328"/>
    </row>
    <row r="824" spans="2:11" ht="42.75" customHeight="1" x14ac:dyDescent="0.4">
      <c r="B824" s="293" t="str">
        <f>PRESUPUESTO!C349</f>
        <v>D402050</v>
      </c>
      <c r="C824" s="294" t="str">
        <f>PRESUPUESTO!D349</f>
        <v>Tubería Acero sch-10 1½"</v>
      </c>
      <c r="D824" s="295" t="str">
        <f>PRESUPUESTO!E349</f>
        <v>ML</v>
      </c>
      <c r="E824" s="329"/>
      <c r="F824" s="330"/>
      <c r="G824" s="330"/>
      <c r="H824" s="331"/>
      <c r="I824" s="331"/>
      <c r="J824" s="332"/>
      <c r="K824" s="296">
        <f>K825</f>
        <v>237.37</v>
      </c>
    </row>
    <row r="825" spans="2:11" ht="42.75" customHeight="1" x14ac:dyDescent="0.4">
      <c r="B825" s="323" t="str">
        <f>+IF(K825="",CHAR(64),B824)</f>
        <v>D402050</v>
      </c>
      <c r="C825" s="269" t="s">
        <v>1436</v>
      </c>
      <c r="D825" s="266"/>
      <c r="E825" s="267"/>
      <c r="F825" s="266"/>
      <c r="G825" s="271"/>
      <c r="H825" s="272"/>
      <c r="I825" s="271"/>
      <c r="J825" s="271">
        <v>237.37</v>
      </c>
      <c r="K825" s="273">
        <f>J825</f>
        <v>237.37</v>
      </c>
    </row>
    <row r="826" spans="2:11" ht="42.75" customHeight="1" x14ac:dyDescent="0.4">
      <c r="B826" s="293" t="str">
        <f>PRESUPUESTO!C350</f>
        <v>D402080</v>
      </c>
      <c r="C826" s="294" t="str">
        <f>PRESUPUESTO!D350</f>
        <v>Sumnistro y montaje de Gabinete Incendio Clase III (2½"-1½")</v>
      </c>
      <c r="D826" s="295" t="str">
        <f>PRESUPUESTO!E350</f>
        <v>UN</v>
      </c>
      <c r="E826" s="329"/>
      <c r="F826" s="333"/>
      <c r="G826" s="333"/>
      <c r="H826" s="315"/>
      <c r="I826" s="315"/>
      <c r="J826" s="332"/>
      <c r="K826" s="296">
        <f>K827</f>
        <v>6</v>
      </c>
    </row>
    <row r="827" spans="2:11" ht="42.75" customHeight="1" x14ac:dyDescent="0.4">
      <c r="B827" s="323" t="str">
        <f>+IF(K827="",CHAR(64),B826)</f>
        <v>D402080</v>
      </c>
      <c r="C827" s="269" t="s">
        <v>1436</v>
      </c>
      <c r="D827" s="266"/>
      <c r="E827" s="334"/>
      <c r="F827" s="266"/>
      <c r="G827" s="271"/>
      <c r="H827" s="272"/>
      <c r="I827" s="271"/>
      <c r="J827" s="271">
        <v>6</v>
      </c>
      <c r="K827" s="273">
        <f>J827</f>
        <v>6</v>
      </c>
    </row>
    <row r="828" spans="2:11" ht="42.75" customHeight="1" x14ac:dyDescent="0.4">
      <c r="B828" s="293" t="str">
        <f>PRESUPUESTO!C351</f>
        <v>D4020150</v>
      </c>
      <c r="C828" s="294" t="str">
        <f>PRESUPUESTO!D351</f>
        <v>Suministró e Instalción Siamesa 4"x2½"x2½"</v>
      </c>
      <c r="D828" s="295" t="str">
        <f>PRESUPUESTO!E351</f>
        <v>UN</v>
      </c>
      <c r="E828" s="329"/>
      <c r="F828" s="333"/>
      <c r="G828" s="333"/>
      <c r="H828" s="315"/>
      <c r="I828" s="315"/>
      <c r="J828" s="332"/>
      <c r="K828" s="296">
        <f>K829</f>
        <v>2</v>
      </c>
    </row>
    <row r="829" spans="2:11" ht="42.75" customHeight="1" x14ac:dyDescent="0.4">
      <c r="B829" s="323" t="str">
        <f>+IF(K829="",CHAR(64),B828)</f>
        <v>D4020150</v>
      </c>
      <c r="C829" s="269" t="s">
        <v>1436</v>
      </c>
      <c r="D829" s="266"/>
      <c r="E829" s="267"/>
      <c r="F829" s="266"/>
      <c r="G829" s="271"/>
      <c r="H829" s="272"/>
      <c r="I829" s="271"/>
      <c r="J829" s="271">
        <v>2</v>
      </c>
      <c r="K829" s="273">
        <f>J829</f>
        <v>2</v>
      </c>
    </row>
    <row r="830" spans="2:11" ht="42.75" customHeight="1" x14ac:dyDescent="0.4">
      <c r="B830" s="293" t="str">
        <f>PRESUPUESTO!C352</f>
        <v>D4020160</v>
      </c>
      <c r="C830" s="294" t="str">
        <f>PRESUPUESTO!D352</f>
        <v>Conexión Bomberos 2½"</v>
      </c>
      <c r="D830" s="295" t="str">
        <f>PRESUPUESTO!E352</f>
        <v>UN</v>
      </c>
      <c r="E830" s="313"/>
      <c r="F830" s="333"/>
      <c r="G830" s="333"/>
      <c r="H830" s="315"/>
      <c r="I830" s="315"/>
      <c r="J830" s="332"/>
      <c r="K830" s="296">
        <f>K831</f>
        <v>2</v>
      </c>
    </row>
    <row r="831" spans="2:11" ht="42.75" customHeight="1" x14ac:dyDescent="0.4">
      <c r="B831" s="323" t="str">
        <f>+IF(K831="",CHAR(64),B830)</f>
        <v>D4020160</v>
      </c>
      <c r="C831" s="269" t="s">
        <v>1436</v>
      </c>
      <c r="D831" s="266"/>
      <c r="E831" s="267"/>
      <c r="F831" s="266"/>
      <c r="G831" s="271"/>
      <c r="H831" s="272"/>
      <c r="I831" s="271"/>
      <c r="J831" s="271">
        <v>2</v>
      </c>
      <c r="K831" s="273">
        <f>J831</f>
        <v>2</v>
      </c>
    </row>
    <row r="832" spans="2:11" ht="42.75" customHeight="1" x14ac:dyDescent="0.4">
      <c r="B832" s="293" t="str">
        <f>PRESUPUESTO!C353</f>
        <v>D4020170</v>
      </c>
      <c r="C832" s="294" t="str">
        <f>PRESUPUESTO!D353</f>
        <v>Accesorios acero ranurado 1½"</v>
      </c>
      <c r="D832" s="295" t="str">
        <f>PRESUPUESTO!E353</f>
        <v>UN</v>
      </c>
      <c r="E832" s="313"/>
      <c r="F832" s="333"/>
      <c r="G832" s="333"/>
      <c r="H832" s="315"/>
      <c r="I832" s="315"/>
      <c r="J832" s="332"/>
      <c r="K832" s="296">
        <f>K833</f>
        <v>42</v>
      </c>
    </row>
    <row r="833" spans="2:11" ht="42.75" customHeight="1" x14ac:dyDescent="0.4">
      <c r="B833" s="323" t="str">
        <f>+IF(K833="",CHAR(64),B832)</f>
        <v>D4020170</v>
      </c>
      <c r="C833" s="269" t="s">
        <v>1436</v>
      </c>
      <c r="D833" s="266"/>
      <c r="E833" s="267"/>
      <c r="F833" s="266"/>
      <c r="G833" s="271"/>
      <c r="H833" s="272"/>
      <c r="I833" s="271"/>
      <c r="J833" s="271">
        <v>42</v>
      </c>
      <c r="K833" s="273">
        <f>J833</f>
        <v>42</v>
      </c>
    </row>
    <row r="834" spans="2:11" ht="42.75" customHeight="1" x14ac:dyDescent="0.4">
      <c r="B834" s="293" t="str">
        <f>PRESUPUESTO!C354</f>
        <v>D4020180</v>
      </c>
      <c r="C834" s="294" t="str">
        <f>PRESUPUESTO!D354</f>
        <v>Montaje Conexión Bomberos 2½"</v>
      </c>
      <c r="D834" s="295" t="str">
        <f>PRESUPUESTO!E354</f>
        <v>UN</v>
      </c>
      <c r="E834" s="313"/>
      <c r="F834" s="333"/>
      <c r="G834" s="333"/>
      <c r="H834" s="315"/>
      <c r="I834" s="315"/>
      <c r="J834" s="332"/>
      <c r="K834" s="296">
        <f>K835</f>
        <v>2</v>
      </c>
    </row>
    <row r="835" spans="2:11" ht="42.75" customHeight="1" x14ac:dyDescent="0.4">
      <c r="B835" s="323" t="str">
        <f>+IF(K835="",CHAR(64),B834)</f>
        <v>D4020180</v>
      </c>
      <c r="C835" s="269" t="s">
        <v>1436</v>
      </c>
      <c r="D835" s="266"/>
      <c r="E835" s="267"/>
      <c r="F835" s="266"/>
      <c r="G835" s="271"/>
      <c r="H835" s="272"/>
      <c r="I835" s="271"/>
      <c r="J835" s="271">
        <v>2</v>
      </c>
      <c r="K835" s="273">
        <f>J835</f>
        <v>2</v>
      </c>
    </row>
    <row r="836" spans="2:11" ht="42.75" customHeight="1" x14ac:dyDescent="0.4">
      <c r="B836" s="293" t="str">
        <f>PRESUPUESTO!C355</f>
        <v>D4020280</v>
      </c>
      <c r="C836" s="294" t="str">
        <f>PRESUPUESTO!D355</f>
        <v>Pintura esmalte + anticorrosivo para tubería 1½"</v>
      </c>
      <c r="D836" s="295" t="str">
        <f>PRESUPUESTO!E355</f>
        <v>ML</v>
      </c>
      <c r="E836" s="313"/>
      <c r="F836" s="333"/>
      <c r="G836" s="333"/>
      <c r="H836" s="315"/>
      <c r="I836" s="315"/>
      <c r="J836" s="332"/>
      <c r="K836" s="296">
        <f>K837</f>
        <v>261.11</v>
      </c>
    </row>
    <row r="837" spans="2:11" ht="42.75" customHeight="1" x14ac:dyDescent="0.4">
      <c r="B837" s="323" t="str">
        <f>+IF(K837="",CHAR(64),B836)</f>
        <v>D4020280</v>
      </c>
      <c r="C837" s="269" t="s">
        <v>1436</v>
      </c>
      <c r="D837" s="266"/>
      <c r="E837" s="267"/>
      <c r="F837" s="266"/>
      <c r="G837" s="271"/>
      <c r="H837" s="272"/>
      <c r="I837" s="271"/>
      <c r="J837" s="271">
        <v>261.11</v>
      </c>
      <c r="K837" s="273">
        <f>J837</f>
        <v>261.11</v>
      </c>
    </row>
    <row r="838" spans="2:11" ht="42.75" customHeight="1" x14ac:dyDescent="0.4">
      <c r="B838" s="293" t="str">
        <f>PRESUPUESTO!C356</f>
        <v>D4020340</v>
      </c>
      <c r="C838" s="294" t="str">
        <f>PRESUPUESTO!D356</f>
        <v>ACCESORIOS ACERO RANURADO 1"</v>
      </c>
      <c r="D838" s="295" t="str">
        <f>PRESUPUESTO!E356</f>
        <v>UN</v>
      </c>
      <c r="E838" s="313"/>
      <c r="F838" s="333"/>
      <c r="G838" s="333"/>
      <c r="H838" s="315"/>
      <c r="I838" s="315"/>
      <c r="J838" s="332"/>
      <c r="K838" s="296">
        <f>K839</f>
        <v>57</v>
      </c>
    </row>
    <row r="839" spans="2:11" ht="42.75" customHeight="1" x14ac:dyDescent="0.4">
      <c r="B839" s="323" t="str">
        <f>+IF(K839="",CHAR(64),B838)</f>
        <v>D4020340</v>
      </c>
      <c r="C839" s="269" t="s">
        <v>1436</v>
      </c>
      <c r="D839" s="266"/>
      <c r="E839" s="267"/>
      <c r="F839" s="266"/>
      <c r="G839" s="271"/>
      <c r="H839" s="272"/>
      <c r="I839" s="271"/>
      <c r="J839" s="271">
        <v>57</v>
      </c>
      <c r="K839" s="273">
        <f>J839</f>
        <v>57</v>
      </c>
    </row>
    <row r="840" spans="2:11" ht="42.75" customHeight="1" x14ac:dyDescent="0.4">
      <c r="B840" s="293" t="str">
        <f>PRESUPUESTO!C357</f>
        <v>D4020380</v>
      </c>
      <c r="C840" s="294" t="str">
        <f>PRESUPUESTO!D357</f>
        <v>Acople ranurado 1½"</v>
      </c>
      <c r="D840" s="295" t="str">
        <f>PRESUPUESTO!E357</f>
        <v>UN</v>
      </c>
      <c r="E840" s="313"/>
      <c r="F840" s="333"/>
      <c r="G840" s="333"/>
      <c r="H840" s="315"/>
      <c r="I840" s="315"/>
      <c r="J840" s="332"/>
      <c r="K840" s="296">
        <f>K841</f>
        <v>146</v>
      </c>
    </row>
    <row r="841" spans="2:11" ht="42.75" customHeight="1" x14ac:dyDescent="0.4">
      <c r="B841" s="323" t="str">
        <f>+IF(K841="",CHAR(64),B840)</f>
        <v>D4020380</v>
      </c>
      <c r="C841" s="269" t="s">
        <v>1436</v>
      </c>
      <c r="D841" s="266"/>
      <c r="E841" s="267"/>
      <c r="F841" s="266"/>
      <c r="G841" s="271"/>
      <c r="H841" s="272"/>
      <c r="I841" s="271"/>
      <c r="J841" s="271">
        <v>146</v>
      </c>
      <c r="K841" s="273">
        <f>J841</f>
        <v>146</v>
      </c>
    </row>
    <row r="842" spans="2:11" ht="42.75" customHeight="1" x14ac:dyDescent="0.4">
      <c r="B842" s="293" t="str">
        <f>PRESUPUESTO!C358</f>
        <v>D4020410</v>
      </c>
      <c r="C842" s="294" t="str">
        <f>PRESUPUESTO!D358</f>
        <v>Accesorios acero ranurado ¾"</v>
      </c>
      <c r="D842" s="295" t="str">
        <f>PRESUPUESTO!E358</f>
        <v>UN</v>
      </c>
      <c r="E842" s="313"/>
      <c r="F842" s="333"/>
      <c r="G842" s="333"/>
      <c r="H842" s="315"/>
      <c r="I842" s="315"/>
      <c r="J842" s="332"/>
      <c r="K842" s="296">
        <f>K843</f>
        <v>3</v>
      </c>
    </row>
    <row r="843" spans="2:11" ht="42.75" customHeight="1" x14ac:dyDescent="0.4">
      <c r="B843" s="323" t="str">
        <f>+IF(K843="",CHAR(64),B842)</f>
        <v>D4020410</v>
      </c>
      <c r="C843" s="269" t="s">
        <v>1436</v>
      </c>
      <c r="D843" s="266"/>
      <c r="E843" s="267"/>
      <c r="F843" s="266"/>
      <c r="G843" s="271"/>
      <c r="H843" s="272"/>
      <c r="I843" s="271"/>
      <c r="J843" s="271">
        <v>3</v>
      </c>
      <c r="K843" s="273">
        <f>J843</f>
        <v>3</v>
      </c>
    </row>
    <row r="844" spans="2:11" ht="42.75" customHeight="1" x14ac:dyDescent="0.4">
      <c r="B844" s="293" t="str">
        <f>PRESUPUESTO!C359</f>
        <v>D4020420</v>
      </c>
      <c r="C844" s="294" t="str">
        <f>PRESUPUESTO!D359</f>
        <v>STRAP 1½"X1"</v>
      </c>
      <c r="D844" s="295" t="str">
        <f>PRESUPUESTO!E359</f>
        <v>UN</v>
      </c>
      <c r="E844" s="313"/>
      <c r="F844" s="333"/>
      <c r="G844" s="333"/>
      <c r="H844" s="315"/>
      <c r="I844" s="315"/>
      <c r="J844" s="332"/>
      <c r="K844" s="296">
        <f>K845</f>
        <v>86</v>
      </c>
    </row>
    <row r="845" spans="2:11" ht="42.75" customHeight="1" x14ac:dyDescent="0.4">
      <c r="B845" s="323" t="str">
        <f>+IF(K845="",CHAR(64),B844)</f>
        <v>D4020420</v>
      </c>
      <c r="C845" s="269" t="s">
        <v>1436</v>
      </c>
      <c r="D845" s="266"/>
      <c r="E845" s="267"/>
      <c r="F845" s="266"/>
      <c r="G845" s="271"/>
      <c r="H845" s="272"/>
      <c r="I845" s="271"/>
      <c r="J845" s="271">
        <v>86</v>
      </c>
      <c r="K845" s="273">
        <f>J845</f>
        <v>86</v>
      </c>
    </row>
    <row r="846" spans="2:11" ht="42.75" customHeight="1" x14ac:dyDescent="0.4">
      <c r="B846" s="293" t="str">
        <f>PRESUPUESTO!C360</f>
        <v>D4020430</v>
      </c>
      <c r="C846" s="294" t="str">
        <f>PRESUPUESTO!D360</f>
        <v>STRAP 2½"X1"</v>
      </c>
      <c r="D846" s="295" t="str">
        <f>PRESUPUESTO!E360</f>
        <v>UN</v>
      </c>
      <c r="E846" s="313"/>
      <c r="F846" s="333"/>
      <c r="G846" s="333"/>
      <c r="H846" s="315"/>
      <c r="I846" s="315"/>
      <c r="J846" s="332"/>
      <c r="K846" s="296">
        <f>K847</f>
        <v>28</v>
      </c>
    </row>
    <row r="847" spans="2:11" ht="42.75" customHeight="1" x14ac:dyDescent="0.4">
      <c r="B847" s="323" t="str">
        <f>+IF(K847="",CHAR(64),B846)</f>
        <v>D4020430</v>
      </c>
      <c r="C847" s="269" t="s">
        <v>1436</v>
      </c>
      <c r="D847" s="266"/>
      <c r="E847" s="267"/>
      <c r="F847" s="266"/>
      <c r="G847" s="271"/>
      <c r="H847" s="272"/>
      <c r="I847" s="271"/>
      <c r="J847" s="271">
        <v>28</v>
      </c>
      <c r="K847" s="273">
        <f>J847</f>
        <v>28</v>
      </c>
    </row>
    <row r="848" spans="2:11" ht="42.75" customHeight="1" x14ac:dyDescent="0.4">
      <c r="B848" s="293" t="str">
        <f>PRESUPUESTO!C361</f>
        <v>D4020440</v>
      </c>
      <c r="C848" s="294" t="str">
        <f>PRESUPUESTO!D361</f>
        <v>Acople ranurado 3"</v>
      </c>
      <c r="D848" s="295" t="str">
        <f>PRESUPUESTO!E361</f>
        <v>UN</v>
      </c>
      <c r="E848" s="313"/>
      <c r="F848" s="333"/>
      <c r="G848" s="333"/>
      <c r="H848" s="315"/>
      <c r="I848" s="315"/>
      <c r="J848" s="332"/>
      <c r="K848" s="296">
        <f>K849</f>
        <v>1</v>
      </c>
    </row>
    <row r="849" spans="2:11" ht="42.75" customHeight="1" x14ac:dyDescent="0.4">
      <c r="B849" s="323" t="str">
        <f>+IF(K849="",CHAR(64),B848)</f>
        <v>D4020440</v>
      </c>
      <c r="C849" s="269" t="s">
        <v>1436</v>
      </c>
      <c r="D849" s="266"/>
      <c r="E849" s="267"/>
      <c r="F849" s="266"/>
      <c r="G849" s="271"/>
      <c r="H849" s="272"/>
      <c r="I849" s="271"/>
      <c r="J849" s="271">
        <v>1</v>
      </c>
      <c r="K849" s="273">
        <f>J849</f>
        <v>1</v>
      </c>
    </row>
    <row r="850" spans="2:11" ht="42.75" customHeight="1" x14ac:dyDescent="0.4">
      <c r="B850" s="293" t="str">
        <f>PRESUPUESTO!C362</f>
        <v>D4020490</v>
      </c>
      <c r="C850" s="294" t="str">
        <f>PRESUPUESTO!D362</f>
        <v>ROCIADOR PENDENT K=5,6</v>
      </c>
      <c r="D850" s="295" t="str">
        <f>PRESUPUESTO!E362</f>
        <v>UN</v>
      </c>
      <c r="E850" s="313"/>
      <c r="F850" s="333"/>
      <c r="G850" s="333"/>
      <c r="H850" s="315"/>
      <c r="I850" s="315"/>
      <c r="J850" s="332"/>
      <c r="K850" s="296">
        <f>K851</f>
        <v>114</v>
      </c>
    </row>
    <row r="851" spans="2:11" ht="42.75" customHeight="1" x14ac:dyDescent="0.4">
      <c r="B851" s="323" t="str">
        <f>+IF(K851="",CHAR(64),B850)</f>
        <v>D4020490</v>
      </c>
      <c r="C851" s="269" t="s">
        <v>1436</v>
      </c>
      <c r="D851" s="266"/>
      <c r="E851" s="267"/>
      <c r="F851" s="266"/>
      <c r="G851" s="271"/>
      <c r="H851" s="272"/>
      <c r="I851" s="271"/>
      <c r="J851" s="271">
        <v>114</v>
      </c>
      <c r="K851" s="273">
        <f>J851</f>
        <v>114</v>
      </c>
    </row>
    <row r="852" spans="2:11" ht="42.75" customHeight="1" x14ac:dyDescent="0.4">
      <c r="B852" s="293" t="str">
        <f>PRESUPUESTO!C363</f>
        <v>D4020510</v>
      </c>
      <c r="C852" s="294" t="str">
        <f>PRESUPUESTO!D363</f>
        <v>REDUCCIÓN 1"X½"</v>
      </c>
      <c r="D852" s="295" t="str">
        <f>PRESUPUESTO!E363</f>
        <v>UN</v>
      </c>
      <c r="E852" s="313"/>
      <c r="F852" s="333"/>
      <c r="G852" s="333"/>
      <c r="H852" s="315"/>
      <c r="I852" s="315"/>
      <c r="J852" s="332"/>
      <c r="K852" s="296">
        <f>K853</f>
        <v>114</v>
      </c>
    </row>
    <row r="853" spans="2:11" ht="42.75" customHeight="1" x14ac:dyDescent="0.4">
      <c r="B853" s="323" t="str">
        <f>+IF(K853="",CHAR(64),B852)</f>
        <v>D4020510</v>
      </c>
      <c r="C853" s="269" t="s">
        <v>1436</v>
      </c>
      <c r="D853" s="266"/>
      <c r="E853" s="267"/>
      <c r="F853" s="266"/>
      <c r="G853" s="271"/>
      <c r="H853" s="272"/>
      <c r="I853" s="271"/>
      <c r="J853" s="271">
        <v>114</v>
      </c>
      <c r="K853" s="273">
        <f>J853</f>
        <v>114</v>
      </c>
    </row>
    <row r="854" spans="2:11" ht="42.75" customHeight="1" x14ac:dyDescent="0.4">
      <c r="B854" s="293" t="str">
        <f>PRESUPUESTO!C364</f>
        <v>D4020730</v>
      </c>
      <c r="C854" s="294" t="str">
        <f>PRESUPUESTO!D364</f>
        <v>SUMINISTRO E INSTALACIÓN DE ACOPLE RANURADO 1"</v>
      </c>
      <c r="D854" s="295" t="str">
        <f>PRESUPUESTO!E364</f>
        <v>UN</v>
      </c>
      <c r="E854" s="313"/>
      <c r="F854" s="333"/>
      <c r="G854" s="333"/>
      <c r="H854" s="315"/>
      <c r="I854" s="315"/>
      <c r="J854" s="332"/>
      <c r="K854" s="296">
        <f>K855</f>
        <v>143</v>
      </c>
    </row>
    <row r="855" spans="2:11" ht="42.75" customHeight="1" x14ac:dyDescent="0.4">
      <c r="B855" s="323" t="str">
        <f>+IF(K855="",CHAR(64),B854)</f>
        <v>D4020730</v>
      </c>
      <c r="C855" s="269" t="s">
        <v>1436</v>
      </c>
      <c r="D855" s="266"/>
      <c r="E855" s="267"/>
      <c r="F855" s="266"/>
      <c r="G855" s="271"/>
      <c r="H855" s="272"/>
      <c r="I855" s="271"/>
      <c r="J855" s="271">
        <v>143</v>
      </c>
      <c r="K855" s="273">
        <f>J855</f>
        <v>143</v>
      </c>
    </row>
    <row r="856" spans="2:11" ht="42.75" customHeight="1" x14ac:dyDescent="0.4">
      <c r="B856" s="289" t="str">
        <f>PRESUPUESTO!C365</f>
        <v>D50</v>
      </c>
      <c r="C856" s="586" t="str">
        <f>PRESUPUESTO!D365</f>
        <v>REDES ELÉCTRICAS E ILUMINACIÓN</v>
      </c>
      <c r="D856" s="586"/>
      <c r="E856" s="586"/>
      <c r="F856" s="586"/>
      <c r="G856" s="586"/>
      <c r="H856" s="586"/>
      <c r="I856" s="586"/>
      <c r="J856" s="586"/>
      <c r="K856" s="328"/>
    </row>
    <row r="857" spans="2:11" ht="42.75" customHeight="1" x14ac:dyDescent="0.4">
      <c r="B857" s="289" t="str">
        <f>PRESUPUESTO!C366</f>
        <v>D500</v>
      </c>
      <c r="C857" s="335" t="str">
        <f>PRESUPUESTO!D366</f>
        <v>RED DE MEDIA TENSIÓN</v>
      </c>
      <c r="D857" s="336"/>
      <c r="E857" s="337"/>
      <c r="F857" s="338"/>
      <c r="G857" s="338"/>
      <c r="H857" s="339"/>
      <c r="I857" s="339"/>
      <c r="J857" s="339"/>
      <c r="K857" s="328"/>
    </row>
    <row r="858" spans="2:11" ht="42.75" customHeight="1" x14ac:dyDescent="0.4">
      <c r="B858" s="293" t="str">
        <f>PRESUPUESTO!C367</f>
        <v>D50010</v>
      </c>
      <c r="C858" s="294" t="str">
        <f>PRESUPUESTO!D367</f>
        <v>Suministro e instalación de tubería IMC de 6", premoldeados tipo exterior, herrajes y demás para afloramiento en MT</v>
      </c>
      <c r="D858" s="295" t="str">
        <f>PRESUPUESTO!E367</f>
        <v>GLB</v>
      </c>
      <c r="E858" s="578"/>
      <c r="F858" s="579"/>
      <c r="G858" s="579"/>
      <c r="H858" s="579"/>
      <c r="I858" s="579"/>
      <c r="J858" s="580"/>
      <c r="K858" s="296">
        <f>K859</f>
        <v>1</v>
      </c>
    </row>
    <row r="859" spans="2:11" ht="42.75" customHeight="1" x14ac:dyDescent="0.4">
      <c r="B859" s="323" t="str">
        <f>+IF(K859="",CHAR(64),B858)</f>
        <v>D50010</v>
      </c>
      <c r="C859" s="269" t="s">
        <v>1475</v>
      </c>
      <c r="D859" s="340"/>
      <c r="E859" s="267"/>
      <c r="F859" s="266"/>
      <c r="G859" s="266"/>
      <c r="H859" s="341"/>
      <c r="I859" s="272"/>
      <c r="J859" s="272">
        <v>1</v>
      </c>
      <c r="K859" s="342">
        <f>J859</f>
        <v>1</v>
      </c>
    </row>
    <row r="860" spans="2:11" ht="42.75" customHeight="1" x14ac:dyDescent="0.4">
      <c r="B860" s="293" t="str">
        <f>PRESUPUESTO!C368</f>
        <v>D50030</v>
      </c>
      <c r="C860" s="294" t="str">
        <f>PRESUPUESTO!D368</f>
        <v>Suministro e instalación de banco de tubería 4Ø6" PVC TDP embebido en terreno natural (no incluye rellenos)</v>
      </c>
      <c r="D860" s="295" t="str">
        <f>PRESUPUESTO!E368</f>
        <v>ML</v>
      </c>
      <c r="E860" s="578"/>
      <c r="F860" s="579"/>
      <c r="G860" s="579"/>
      <c r="H860" s="579"/>
      <c r="I860" s="579"/>
      <c r="J860" s="580"/>
      <c r="K860" s="296">
        <f t="shared" ref="K860" si="57">K861</f>
        <v>124</v>
      </c>
    </row>
    <row r="861" spans="2:11" ht="42.75" customHeight="1" x14ac:dyDescent="0.4">
      <c r="B861" s="323" t="str">
        <f t="shared" ref="B861" si="58">+IF(K861="",CHAR(64),B860)</f>
        <v>D50030</v>
      </c>
      <c r="C861" s="269" t="s">
        <v>1475</v>
      </c>
      <c r="D861" s="340"/>
      <c r="E861" s="267"/>
      <c r="F861" s="266"/>
      <c r="G861" s="266"/>
      <c r="H861" s="341"/>
      <c r="I861" s="272"/>
      <c r="J861" s="272">
        <v>124</v>
      </c>
      <c r="K861" s="342">
        <f t="shared" ref="K861" si="59">J861</f>
        <v>124</v>
      </c>
    </row>
    <row r="862" spans="2:11" ht="42.75" customHeight="1" x14ac:dyDescent="0.4">
      <c r="B862" s="293" t="str">
        <f>PRESUPUESTO!C369</f>
        <v>D50040</v>
      </c>
      <c r="C862" s="294" t="str">
        <f>PRESUPUESTO!D369</f>
        <v>Suministro e instalación de cable 3x185mm² AL XLPE 15kV pantalla en hilo</v>
      </c>
      <c r="D862" s="295" t="str">
        <f>PRESUPUESTO!E369</f>
        <v>ML</v>
      </c>
      <c r="E862" s="578"/>
      <c r="F862" s="579"/>
      <c r="G862" s="579"/>
      <c r="H862" s="579"/>
      <c r="I862" s="579"/>
      <c r="J862" s="580"/>
      <c r="K862" s="296">
        <f t="shared" ref="K862" si="60">K863</f>
        <v>132</v>
      </c>
    </row>
    <row r="863" spans="2:11" ht="42.75" customHeight="1" x14ac:dyDescent="0.4">
      <c r="B863" s="323" t="str">
        <f t="shared" ref="B863" si="61">+IF(K863="",CHAR(64),B862)</f>
        <v>D50040</v>
      </c>
      <c r="C863" s="269" t="s">
        <v>1475</v>
      </c>
      <c r="D863" s="340"/>
      <c r="E863" s="267"/>
      <c r="F863" s="266"/>
      <c r="G863" s="266"/>
      <c r="H863" s="341"/>
      <c r="I863" s="272"/>
      <c r="J863" s="272">
        <v>132</v>
      </c>
      <c r="K863" s="342">
        <f t="shared" ref="K863" si="62">J863</f>
        <v>132</v>
      </c>
    </row>
    <row r="864" spans="2:11" ht="42.75" customHeight="1" x14ac:dyDescent="0.4">
      <c r="B864" s="293" t="str">
        <f>PRESUPUESTO!C370</f>
        <v>D50070</v>
      </c>
      <c r="C864" s="294" t="str">
        <f>PRESUPUESTO!D370</f>
        <v>Instalación completa punto de medida indirecta 13,2kV exterior. 3 TP's y 3 TC's</v>
      </c>
      <c r="D864" s="295" t="str">
        <f>PRESUPUESTO!E370</f>
        <v>GLB</v>
      </c>
      <c r="E864" s="578"/>
      <c r="F864" s="579"/>
      <c r="G864" s="579"/>
      <c r="H864" s="579"/>
      <c r="I864" s="579"/>
      <c r="J864" s="580"/>
      <c r="K864" s="296">
        <f t="shared" ref="K864" si="63">K865</f>
        <v>1</v>
      </c>
    </row>
    <row r="865" spans="2:11" ht="42.75" customHeight="1" x14ac:dyDescent="0.4">
      <c r="B865" s="323" t="str">
        <f t="shared" ref="B865" si="64">+IF(K865="",CHAR(64),B864)</f>
        <v>D50070</v>
      </c>
      <c r="C865" s="269" t="s">
        <v>1475</v>
      </c>
      <c r="D865" s="340"/>
      <c r="E865" s="267"/>
      <c r="F865" s="266"/>
      <c r="G865" s="266"/>
      <c r="H865" s="341"/>
      <c r="I865" s="272"/>
      <c r="J865" s="272">
        <v>1</v>
      </c>
      <c r="K865" s="342">
        <f t="shared" ref="K865" si="65">J865</f>
        <v>1</v>
      </c>
    </row>
    <row r="866" spans="2:11" ht="42.75" customHeight="1" x14ac:dyDescent="0.4">
      <c r="B866" s="289" t="str">
        <f>PRESUPUESTO!C371</f>
        <v>D5010</v>
      </c>
      <c r="C866" s="335" t="str">
        <f>PRESUPUESTO!D371</f>
        <v>SUBESTACIÓN</v>
      </c>
      <c r="D866" s="336"/>
      <c r="E866" s="337"/>
      <c r="F866" s="338"/>
      <c r="G866" s="338"/>
      <c r="H866" s="339"/>
      <c r="I866" s="339"/>
      <c r="J866" s="339"/>
      <c r="K866" s="328"/>
    </row>
    <row r="867" spans="2:11" ht="42.75" customHeight="1" x14ac:dyDescent="0.4">
      <c r="B867" s="293" t="str">
        <f>PRESUPUESTO!C372</f>
        <v>D501020</v>
      </c>
      <c r="C867" s="294" t="str">
        <f>VLOOKUP(B867,presupuesto,2,FALSE)</f>
        <v>Suministro e instalación de bandeja tipo escalera semipesada 40cm x 8cm (ancho, alto)</v>
      </c>
      <c r="D867" s="343" t="str">
        <f>VLOOKUP(B867,presupuesto,3,FALSE)</f>
        <v>ML</v>
      </c>
      <c r="E867" s="578"/>
      <c r="F867" s="579"/>
      <c r="G867" s="579"/>
      <c r="H867" s="579"/>
      <c r="I867" s="579"/>
      <c r="J867" s="580"/>
      <c r="K867" s="296">
        <f>K868</f>
        <v>1.5</v>
      </c>
    </row>
    <row r="868" spans="2:11" ht="42.75" customHeight="1" x14ac:dyDescent="0.4">
      <c r="B868" s="323" t="str">
        <f>+IF(K868="",CHAR(64),B867)</f>
        <v>D501020</v>
      </c>
      <c r="C868" s="269" t="s">
        <v>1475</v>
      </c>
      <c r="D868" s="340"/>
      <c r="E868" s="267"/>
      <c r="F868" s="266"/>
      <c r="G868" s="266"/>
      <c r="H868" s="341"/>
      <c r="I868" s="272"/>
      <c r="J868" s="272">
        <v>1.5</v>
      </c>
      <c r="K868" s="342">
        <f>J868</f>
        <v>1.5</v>
      </c>
    </row>
    <row r="869" spans="2:11" ht="42.75" customHeight="1" x14ac:dyDescent="0.4">
      <c r="B869" s="293" t="str">
        <f>PRESUPUESTO!C373</f>
        <v>D501030</v>
      </c>
      <c r="C869" s="294" t="str">
        <f>VLOOKUP(B869,presupuesto,2,FALSE)</f>
        <v>Suministro e instalación celda en media tensión en SF6 (entrada, salida) 17kV, 630A</v>
      </c>
      <c r="D869" s="343" t="str">
        <f>VLOOKUP(B869,presupuesto,3,FALSE)</f>
        <v>UN</v>
      </c>
      <c r="E869" s="578"/>
      <c r="F869" s="579"/>
      <c r="G869" s="579"/>
      <c r="H869" s="579"/>
      <c r="I869" s="579"/>
      <c r="J869" s="580"/>
      <c r="K869" s="296">
        <f>K870</f>
        <v>2</v>
      </c>
    </row>
    <row r="870" spans="2:11" ht="42.75" customHeight="1" x14ac:dyDescent="0.4">
      <c r="B870" s="323" t="str">
        <f>+IF(K870="",CHAR(64),B869)</f>
        <v>D501030</v>
      </c>
      <c r="C870" s="269" t="s">
        <v>1475</v>
      </c>
      <c r="D870" s="340"/>
      <c r="E870" s="267"/>
      <c r="F870" s="266"/>
      <c r="G870" s="266"/>
      <c r="H870" s="341"/>
      <c r="I870" s="272"/>
      <c r="J870" s="272">
        <v>2</v>
      </c>
      <c r="K870" s="342">
        <f>J870</f>
        <v>2</v>
      </c>
    </row>
    <row r="871" spans="2:11" ht="42.75" customHeight="1" x14ac:dyDescent="0.4">
      <c r="B871" s="293" t="str">
        <f>PRESUPUESTO!C374</f>
        <v>D501040</v>
      </c>
      <c r="C871" s="294" t="str">
        <f>VLOOKUP(B871,presupuesto,2,FALSE)</f>
        <v>Suministro e instalación celda en media tensión en SF6 (Protección) 17kV, 630A</v>
      </c>
      <c r="D871" s="343" t="str">
        <f>VLOOKUP(B871,presupuesto,3,FALSE)</f>
        <v>UN</v>
      </c>
      <c r="E871" s="578"/>
      <c r="F871" s="579"/>
      <c r="G871" s="579"/>
      <c r="H871" s="579"/>
      <c r="I871" s="579"/>
      <c r="J871" s="580"/>
      <c r="K871" s="296">
        <f>K872</f>
        <v>1</v>
      </c>
    </row>
    <row r="872" spans="2:11" ht="42.75" customHeight="1" x14ac:dyDescent="0.4">
      <c r="B872" s="323" t="str">
        <f>+IF(K872="",CHAR(64),B871)</f>
        <v>D501040</v>
      </c>
      <c r="C872" s="269" t="s">
        <v>1475</v>
      </c>
      <c r="D872" s="340"/>
      <c r="E872" s="267"/>
      <c r="F872" s="266"/>
      <c r="G872" s="266"/>
      <c r="H872" s="341"/>
      <c r="I872" s="272"/>
      <c r="J872" s="272">
        <v>1</v>
      </c>
      <c r="K872" s="342">
        <f>J872</f>
        <v>1</v>
      </c>
    </row>
    <row r="873" spans="2:11" ht="42.75" customHeight="1" x14ac:dyDescent="0.4">
      <c r="B873" s="293" t="str">
        <f>PRESUPUESTO!C375</f>
        <v>D501050</v>
      </c>
      <c r="C873" s="294" t="str">
        <f>VLOOKUP(B873,presupuesto,2,FALSE)</f>
        <v>Suministro e instalación de fusible HH de 25A</v>
      </c>
      <c r="D873" s="343" t="str">
        <f>VLOOKUP(B873,presupuesto,3,FALSE)</f>
        <v>ML</v>
      </c>
      <c r="E873" s="578"/>
      <c r="F873" s="579"/>
      <c r="G873" s="579"/>
      <c r="H873" s="579"/>
      <c r="I873" s="579"/>
      <c r="J873" s="580"/>
      <c r="K873" s="296">
        <f>K874</f>
        <v>3</v>
      </c>
    </row>
    <row r="874" spans="2:11" ht="42.75" customHeight="1" x14ac:dyDescent="0.4">
      <c r="B874" s="323" t="str">
        <f>+IF(K874="",CHAR(64),B873)</f>
        <v>D501050</v>
      </c>
      <c r="C874" s="269" t="s">
        <v>1475</v>
      </c>
      <c r="D874" s="340"/>
      <c r="E874" s="267"/>
      <c r="F874" s="266"/>
      <c r="G874" s="266"/>
      <c r="H874" s="341"/>
      <c r="I874" s="272"/>
      <c r="J874" s="272">
        <v>3</v>
      </c>
      <c r="K874" s="342">
        <f>J874</f>
        <v>3</v>
      </c>
    </row>
    <row r="875" spans="2:11" ht="42.75" customHeight="1" x14ac:dyDescent="0.4">
      <c r="B875" s="293" t="str">
        <f>PRESUPUESTO!C376</f>
        <v>D501060</v>
      </c>
      <c r="C875" s="294" t="str">
        <f>VLOOKUP(B875,presupuesto,2,FALSE)</f>
        <v>Suministro e instalación de codo premoldeado para calibre 185mm2, 15kV 600A interior</v>
      </c>
      <c r="D875" s="343" t="str">
        <f>VLOOKUP(B875,presupuesto,3,FALSE)</f>
        <v>UN</v>
      </c>
      <c r="E875" s="578"/>
      <c r="F875" s="579"/>
      <c r="G875" s="579"/>
      <c r="H875" s="579"/>
      <c r="I875" s="579"/>
      <c r="J875" s="580"/>
      <c r="K875" s="296">
        <f>K876</f>
        <v>6</v>
      </c>
    </row>
    <row r="876" spans="2:11" ht="42.75" customHeight="1" x14ac:dyDescent="0.4">
      <c r="B876" s="323" t="str">
        <f>+IF(K876="",CHAR(64),B875)</f>
        <v>D501060</v>
      </c>
      <c r="C876" s="269" t="s">
        <v>1475</v>
      </c>
      <c r="D876" s="340"/>
      <c r="E876" s="267"/>
      <c r="F876" s="266"/>
      <c r="G876" s="266"/>
      <c r="H876" s="341"/>
      <c r="I876" s="272"/>
      <c r="J876" s="272">
        <v>6</v>
      </c>
      <c r="K876" s="342">
        <f>J876</f>
        <v>6</v>
      </c>
    </row>
    <row r="877" spans="2:11" ht="62.25" customHeight="1" x14ac:dyDescent="0.4">
      <c r="B877" s="293" t="str">
        <f>PRESUPUESTO!C377</f>
        <v>D501070</v>
      </c>
      <c r="C877" s="294" t="str">
        <f>VLOOKUP(B877,presupuesto,2,FALSE)</f>
        <v>Suministro e instalación de transformador trifasico seco clase H de 225kVA 13,2kV/208/120V con terminales fases debanado secundario cobre. Incluye celda IP20, DPS de 15kV, transporte y ruedas orientables para movilización del transformador</v>
      </c>
      <c r="D877" s="343" t="str">
        <f>VLOOKUP(B877,presupuesto,3,FALSE)</f>
        <v>UN</v>
      </c>
      <c r="E877" s="578"/>
      <c r="F877" s="579"/>
      <c r="G877" s="579"/>
      <c r="H877" s="579"/>
      <c r="I877" s="579"/>
      <c r="J877" s="580"/>
      <c r="K877" s="296">
        <f>K878</f>
        <v>1</v>
      </c>
    </row>
    <row r="878" spans="2:11" ht="42.75" customHeight="1" x14ac:dyDescent="0.4">
      <c r="B878" s="323" t="str">
        <f>+IF(K878="",CHAR(64),B877)</f>
        <v>D501070</v>
      </c>
      <c r="C878" s="269" t="s">
        <v>1475</v>
      </c>
      <c r="D878" s="340"/>
      <c r="E878" s="267"/>
      <c r="F878" s="266"/>
      <c r="G878" s="266"/>
      <c r="H878" s="341"/>
      <c r="I878" s="272"/>
      <c r="J878" s="272">
        <v>1</v>
      </c>
      <c r="K878" s="342">
        <f>J878</f>
        <v>1</v>
      </c>
    </row>
    <row r="879" spans="2:11" ht="42.75" customHeight="1" x14ac:dyDescent="0.4">
      <c r="B879" s="293" t="str">
        <f>PRESUPUESTO!C378</f>
        <v>D501080</v>
      </c>
      <c r="C879" s="294" t="str">
        <f>VLOOKUP(B879,presupuesto,2,FALSE)</f>
        <v>Suministro e instalación de banco de condensadores de 32kVAR 208/120V</v>
      </c>
      <c r="D879" s="343" t="str">
        <f>VLOOKUP(B879,presupuesto,3,FALSE)</f>
        <v>UN</v>
      </c>
      <c r="E879" s="578"/>
      <c r="F879" s="579"/>
      <c r="G879" s="579"/>
      <c r="H879" s="579"/>
      <c r="I879" s="579"/>
      <c r="J879" s="580"/>
      <c r="K879" s="296">
        <f>K880</f>
        <v>1</v>
      </c>
    </row>
    <row r="880" spans="2:11" ht="42.75" customHeight="1" x14ac:dyDescent="0.4">
      <c r="B880" s="323" t="str">
        <f>+IF(K880="",CHAR(64),B879)</f>
        <v>D501080</v>
      </c>
      <c r="C880" s="269" t="s">
        <v>1475</v>
      </c>
      <c r="D880" s="340"/>
      <c r="E880" s="267"/>
      <c r="F880" s="266"/>
      <c r="G880" s="266"/>
      <c r="H880" s="341"/>
      <c r="I880" s="272"/>
      <c r="J880" s="272">
        <v>1</v>
      </c>
      <c r="K880" s="342">
        <f>J880</f>
        <v>1</v>
      </c>
    </row>
    <row r="881" spans="2:11" ht="42.75" customHeight="1" x14ac:dyDescent="0.4">
      <c r="B881" s="289" t="str">
        <f>PRESUPUESTO!C379</f>
        <v>D5020</v>
      </c>
      <c r="C881" s="586" t="str">
        <f>PRESUPUESTO!D379</f>
        <v>TABLEROS Y CELDAS</v>
      </c>
      <c r="D881" s="586"/>
      <c r="E881" s="586"/>
      <c r="F881" s="586"/>
      <c r="G881" s="586"/>
      <c r="H881" s="586"/>
      <c r="I881" s="586"/>
      <c r="J881" s="586"/>
      <c r="K881" s="328"/>
    </row>
    <row r="882" spans="2:11" ht="305.25" customHeight="1" x14ac:dyDescent="0.4">
      <c r="B882" s="570" t="str">
        <f>PRESUPUESTO!C380</f>
        <v>D5020380</v>
      </c>
      <c r="C882" s="572" t="str">
        <f>PRESUPUESTO!D380</f>
        <v>Suministro, Instalación y montaje de una celda auto soportada, en lámina galvanizada cold rolled calibre 14 con acabado final en pintura electrostática horneable RAL 7032 barraje de 297 [A], , de las siguientes dimensiones propuestas: Ancho: 0,8 m Alto: 2m Prof.: 0,40 m
Una transferencia automática Red - Planta  de las siguientes características: 
Un interruptor de potencia motorizado tipo abierto en ejecución fija con seccionamiento al aire de 3X630A para  RED de las siguientes características
Tensión de operación : 208 VAC Icc= 10 kA
Número de polos : 3
Un interruptor de potencia motorizado tipo abierto en ejecución fija con seccionamiento al aire de 3X630A para PLANTA de las siguientes características
Tensión de operación : 208 VAC Icc= 10 kA
Número de polos : 3
Un sistema electrónico de vigilancia de tensión en la red, para Módulo de control de transferencias automáticas con PLC programado para detectar sobretensión y sub-tensión en la red comercial. Cuatro temporizadores de 0-300 seg. para entrada de la red, entrada de la Planta, enfriamiento de la planta y tiempo muerto para transferencia a la red comercial.
Display digital frontal y pulsadores de membrana para programación. Montaje en la puerta para acceso frontal.
Suministro e instalación de tablero TGA  "Tablero general de acometidas" tipo auto soportado, en lámina CR cal. 14 y 16, tratamiento especificado,  barraje doble de cobre de 267 A , 208/120 V. Los interruptores se conectarán directamente a barras. Con marcación y señalización cumpliendo código de colores de acuerdo a la tabla 13 del RETIE
Interruptor automático tripolar 3x20 A :3
Interruptor automático tripolar 3x30 A :1
Interruptor automático tripolar 3x40 A :1
Interruptor automático tripolar 3x80 A :1
Interruptor automático tripolar 3x150 A :1
Interruptor automático tripolar 3x175 A :1
Interruptor automático tripolar 3x320 A :1</v>
      </c>
      <c r="D882" s="574" t="str">
        <f>PRESUPUESTO!E380</f>
        <v>UN</v>
      </c>
      <c r="E882" s="576"/>
      <c r="F882" s="576"/>
      <c r="G882" s="576"/>
      <c r="H882" s="576"/>
      <c r="I882" s="576"/>
      <c r="J882" s="576"/>
      <c r="K882" s="568">
        <f>K884</f>
        <v>1</v>
      </c>
    </row>
    <row r="883" spans="2:11" ht="408.75" customHeight="1" x14ac:dyDescent="0.4">
      <c r="B883" s="571"/>
      <c r="C883" s="573"/>
      <c r="D883" s="575"/>
      <c r="E883" s="577"/>
      <c r="F883" s="577"/>
      <c r="G883" s="577"/>
      <c r="H883" s="577"/>
      <c r="I883" s="577"/>
      <c r="J883" s="577"/>
      <c r="K883" s="569"/>
    </row>
    <row r="884" spans="2:11" ht="42.75" customHeight="1" x14ac:dyDescent="0.4">
      <c r="B884" s="323" t="str">
        <f>+IF(K884="",CHAR(64),B882)</f>
        <v>D5020380</v>
      </c>
      <c r="C884" s="269" t="s">
        <v>1475</v>
      </c>
      <c r="D884" s="340"/>
      <c r="E884" s="267"/>
      <c r="F884" s="270"/>
      <c r="G884" s="270"/>
      <c r="H884" s="272"/>
      <c r="I884" s="272"/>
      <c r="J884" s="272">
        <v>1</v>
      </c>
      <c r="K884" s="273">
        <f>J884</f>
        <v>1</v>
      </c>
    </row>
    <row r="885" spans="2:11" ht="382.5" x14ac:dyDescent="0.4">
      <c r="B885" s="293" t="str">
        <f>PRESUPUESTO!C382</f>
        <v>D5020390</v>
      </c>
      <c r="C885" s="294" t="str">
        <f>PRESUPUESTO!D382</f>
        <v>Suministro, Instalación y montaje de una celda auto soportada, en lámina galvanizada cold rolled calibre 14 con acabado final en pintura electrostática horneable RAL 7032 barraje de 297 [A], de las siguientes dimensiones propuestas: Ancho: 0,8 m Alto: 2m Prof.: 0,40 m
Una transferencia automática Red - Planta  de las siguientes características: 
Un interruptor de potencia motorizado tipo abierto en ejecución fija con seccionamiento al aire de 3X225A para  RED de las siguientes características
Tensión de operación : 208 VAC Icc= 10 kA
Número de polos : 3
Un interruptor de potencia motorizado tipo abierto en ejecución fija con seccionamiento al aire de 225 para PLANTA de las siguientes características
Tensión de operación : 208 VAC Icc= 10 kA
Número de polos : 3
Un sistema electrónico de vigilancia de tensión en la red, para Módulo de control de transferencias automáticas con PLC programado para detectar sobretensión y sub-tensión en la red comercial. Cuatro temporizadores de 0-300 seg. para entrada de la red, entrada de la Planta, enfriamiento de la planta y tiempo muerto para transferencia a la red comercial.
Display digital frontal y pulsadores de membrana para programación. Montaje en la puerta para acceso frontal.</v>
      </c>
      <c r="D885" s="295" t="str">
        <f>PRESUPUESTO!E382</f>
        <v>UN</v>
      </c>
      <c r="E885" s="329"/>
      <c r="F885" s="330"/>
      <c r="G885" s="330"/>
      <c r="H885" s="331"/>
      <c r="I885" s="331"/>
      <c r="J885" s="332"/>
      <c r="K885" s="296">
        <f>K888</f>
        <v>1</v>
      </c>
    </row>
    <row r="886" spans="2:11" ht="42.75" customHeight="1" x14ac:dyDescent="0.4">
      <c r="B886" s="323" t="str">
        <f>+IF(K886="",CHAR(64),B885)</f>
        <v>D5020390</v>
      </c>
      <c r="C886" s="269" t="s">
        <v>1475</v>
      </c>
      <c r="D886" s="298"/>
      <c r="E886" s="267"/>
      <c r="F886" s="266"/>
      <c r="G886" s="271"/>
      <c r="H886" s="272"/>
      <c r="I886" s="271"/>
      <c r="J886" s="271">
        <v>1</v>
      </c>
      <c r="K886" s="273">
        <f>J886</f>
        <v>1</v>
      </c>
    </row>
    <row r="887" spans="2:11" ht="247.5" x14ac:dyDescent="0.4">
      <c r="B887" s="293" t="str">
        <f>PRESUPUESTO!C383</f>
        <v>D5020400</v>
      </c>
      <c r="C887" s="294" t="str">
        <f>PRESUPUESTO!D383</f>
        <v>Suministro e instalación de tablero TGA-A  "Tablero general de acometidas" tipo auto soportado, en lámina CR cal. 14 y 16, tratamiento especificado,  barraje doble de cobre de 267 A , 208/120 V. Los interruptores se conectarán directamente a barras. Con marcación y señalización cumpliendo código de colores de acuerdo a la tabla 13 del RETIE
Interruptor automático tripolar 3x320 A :1
Interruptor automático tripolar 3x20 A :1
Interruptor automático tripolar 3x32 A :1
Interruptor automático tripolar 3x80 A :1
Interruptor automático tripolar 3x100 A :1
Interruptor automático tripolar 3x125 A :1
Interruptor automático tripolar 3x150 A :1</v>
      </c>
      <c r="D887" s="295" t="str">
        <f>PRESUPUESTO!E383</f>
        <v>UN</v>
      </c>
      <c r="E887" s="344"/>
      <c r="F887" s="330"/>
      <c r="G887" s="330"/>
      <c r="H887" s="330"/>
      <c r="I887" s="330"/>
      <c r="J887" s="345"/>
      <c r="K887" s="296">
        <f>K888</f>
        <v>1</v>
      </c>
    </row>
    <row r="888" spans="2:11" ht="42.75" customHeight="1" x14ac:dyDescent="0.4">
      <c r="B888" s="323" t="str">
        <f>+IF(K888="",CHAR(64),B887)</f>
        <v>D5020400</v>
      </c>
      <c r="C888" s="269" t="s">
        <v>1475</v>
      </c>
      <c r="D888" s="298"/>
      <c r="E888" s="267" t="s">
        <v>1476</v>
      </c>
      <c r="F888" s="266"/>
      <c r="G888" s="271"/>
      <c r="H888" s="272"/>
      <c r="I888" s="271"/>
      <c r="J888" s="271">
        <v>1</v>
      </c>
      <c r="K888" s="273">
        <f>J888</f>
        <v>1</v>
      </c>
    </row>
    <row r="889" spans="2:11" ht="135" x14ac:dyDescent="0.4">
      <c r="B889" s="293" t="str">
        <f>PRESUPUESTO!C384</f>
        <v>D5020430</v>
      </c>
      <c r="C889" s="294" t="str">
        <f>VLOOKUP(B889,presupuesto,2,FALSE)</f>
        <v>Suministro e instalación de tablero TGD "Tablero general de distribución planta" tipo auto soportado, en lámina CR cal. 14 y 16, tratamiento especificado, barraje doble de cobre de 950 A, 208/120 V. Los interruptores se conectarán directamente a barras. Con marcación y señalización cumpliendo código de colores de acuerdo a la tabla 13 del RETIE
Interruptor automático tripolar 3x630 A :2
Interruptor automático tripolar 3x225 A :1</v>
      </c>
      <c r="D889" s="343" t="str">
        <f>VLOOKUP(B889,presupuesto,3,FALSE)</f>
        <v>UN</v>
      </c>
      <c r="E889" s="578"/>
      <c r="F889" s="579"/>
      <c r="G889" s="579"/>
      <c r="H889" s="579"/>
      <c r="I889" s="579"/>
      <c r="J889" s="580"/>
      <c r="K889" s="296">
        <f>K890</f>
        <v>1</v>
      </c>
    </row>
    <row r="890" spans="2:11" ht="42.75" customHeight="1" x14ac:dyDescent="0.4">
      <c r="B890" s="323" t="str">
        <f>+IF(K890="",CHAR(64),B889)</f>
        <v>D5020430</v>
      </c>
      <c r="C890" s="269" t="s">
        <v>1475</v>
      </c>
      <c r="D890" s="340"/>
      <c r="E890" s="267"/>
      <c r="F890" s="266"/>
      <c r="G890" s="266"/>
      <c r="H890" s="341"/>
      <c r="I890" s="272"/>
      <c r="J890" s="272">
        <v>1</v>
      </c>
      <c r="K890" s="342">
        <f>J890</f>
        <v>1</v>
      </c>
    </row>
    <row r="891" spans="2:11" ht="42.75" customHeight="1" x14ac:dyDescent="0.4">
      <c r="B891" s="293" t="str">
        <f>PRESUPUESTO!C385</f>
        <v>D5020460</v>
      </c>
      <c r="C891" s="294" t="str">
        <f>VLOOKUP(B891,presupuesto,2,FALSE)</f>
        <v>Suministro e instalación de tablero trifásico enchufable de 12 circuitos con puerta, chapa y espacio para totalizador</v>
      </c>
      <c r="D891" s="343" t="str">
        <f>VLOOKUP(B891,presupuesto,3,FALSE)</f>
        <v>UN</v>
      </c>
      <c r="E891" s="578"/>
      <c r="F891" s="579"/>
      <c r="G891" s="579"/>
      <c r="H891" s="579"/>
      <c r="I891" s="579"/>
      <c r="J891" s="580"/>
      <c r="K891" s="296">
        <f>K892</f>
        <v>2</v>
      </c>
    </row>
    <row r="892" spans="2:11" ht="42.75" customHeight="1" x14ac:dyDescent="0.4">
      <c r="B892" s="323" t="str">
        <f>+IF(K892="",CHAR(64),B891)</f>
        <v>D5020460</v>
      </c>
      <c r="C892" s="269" t="s">
        <v>1475</v>
      </c>
      <c r="D892" s="340"/>
      <c r="E892" s="267"/>
      <c r="F892" s="266"/>
      <c r="G892" s="266"/>
      <c r="H892" s="341"/>
      <c r="I892" s="272"/>
      <c r="J892" s="272">
        <v>2</v>
      </c>
      <c r="K892" s="342">
        <f>J892</f>
        <v>2</v>
      </c>
    </row>
    <row r="893" spans="2:11" ht="42.75" customHeight="1" x14ac:dyDescent="0.4">
      <c r="B893" s="293" t="str">
        <f>PRESUPUESTO!C386</f>
        <v>D5020470</v>
      </c>
      <c r="C893" s="294" t="str">
        <f>VLOOKUP(B893,presupuesto,2,FALSE)</f>
        <v>Suministro e instalación de tablero trifásico enchufable de 18 circuitos con puerta, chapa y espacio para totalizador</v>
      </c>
      <c r="D893" s="343" t="str">
        <f>VLOOKUP(B893,presupuesto,3,FALSE)</f>
        <v>UN</v>
      </c>
      <c r="E893" s="578"/>
      <c r="F893" s="579"/>
      <c r="G893" s="579"/>
      <c r="H893" s="579"/>
      <c r="I893" s="579"/>
      <c r="J893" s="580"/>
      <c r="K893" s="296">
        <f>K894</f>
        <v>2</v>
      </c>
    </row>
    <row r="894" spans="2:11" ht="42.75" customHeight="1" x14ac:dyDescent="0.4">
      <c r="B894" s="323" t="str">
        <f>+IF(K894="",CHAR(64),B893)</f>
        <v>D5020470</v>
      </c>
      <c r="C894" s="269" t="s">
        <v>1475</v>
      </c>
      <c r="D894" s="340"/>
      <c r="E894" s="267"/>
      <c r="F894" s="266"/>
      <c r="G894" s="266"/>
      <c r="H894" s="341"/>
      <c r="I894" s="272"/>
      <c r="J894" s="272">
        <v>2</v>
      </c>
      <c r="K894" s="342">
        <f>J894</f>
        <v>2</v>
      </c>
    </row>
    <row r="895" spans="2:11" ht="42.75" customHeight="1" x14ac:dyDescent="0.4">
      <c r="B895" s="293" t="str">
        <f>PRESUPUESTO!C387</f>
        <v>D5020490</v>
      </c>
      <c r="C895" s="294" t="str">
        <f>VLOOKUP(B895,presupuesto,2,FALSE)</f>
        <v>Suministro e instalación de tablero trifásico enchufable de 42 circuitos con puerta, chapa y espacio para totalizador</v>
      </c>
      <c r="D895" s="343" t="str">
        <f>VLOOKUP(B895,presupuesto,3,FALSE)</f>
        <v>UN</v>
      </c>
      <c r="E895" s="578"/>
      <c r="F895" s="579"/>
      <c r="G895" s="579"/>
      <c r="H895" s="579"/>
      <c r="I895" s="579"/>
      <c r="J895" s="580"/>
      <c r="K895" s="296">
        <f>K896</f>
        <v>3</v>
      </c>
    </row>
    <row r="896" spans="2:11" ht="42.75" customHeight="1" x14ac:dyDescent="0.4">
      <c r="B896" s="323" t="str">
        <f>+IF(K896="",CHAR(64),B895)</f>
        <v>D5020490</v>
      </c>
      <c r="C896" s="269" t="s">
        <v>1475</v>
      </c>
      <c r="D896" s="340"/>
      <c r="E896" s="267"/>
      <c r="F896" s="266"/>
      <c r="G896" s="266"/>
      <c r="H896" s="341"/>
      <c r="I896" s="272"/>
      <c r="J896" s="272">
        <v>3</v>
      </c>
      <c r="K896" s="342">
        <f>J896</f>
        <v>3</v>
      </c>
    </row>
    <row r="897" spans="2:11" ht="42.75" customHeight="1" x14ac:dyDescent="0.4">
      <c r="B897" s="293" t="str">
        <f>PRESUPUESTO!C388</f>
        <v>D5020500</v>
      </c>
      <c r="C897" s="294" t="str">
        <f>VLOOKUP(B897,presupuesto,2,FALSE)</f>
        <v>Suministro e instalación de tablero monofásico enchufable sencillo de 6 circuitos</v>
      </c>
      <c r="D897" s="343" t="str">
        <f>VLOOKUP(B897,presupuesto,3,FALSE)</f>
        <v>UN</v>
      </c>
      <c r="E897" s="578"/>
      <c r="F897" s="579"/>
      <c r="G897" s="579"/>
      <c r="H897" s="579"/>
      <c r="I897" s="579"/>
      <c r="J897" s="580"/>
      <c r="K897" s="296">
        <f>K898</f>
        <v>1</v>
      </c>
    </row>
    <row r="898" spans="2:11" ht="42.75" customHeight="1" x14ac:dyDescent="0.4">
      <c r="B898" s="323" t="str">
        <f>+IF(K898="",CHAR(64),B897)</f>
        <v>D5020500</v>
      </c>
      <c r="C898" s="269" t="s">
        <v>1475</v>
      </c>
      <c r="D898" s="340"/>
      <c r="E898" s="267"/>
      <c r="F898" s="266"/>
      <c r="G898" s="266"/>
      <c r="H898" s="341"/>
      <c r="I898" s="272"/>
      <c r="J898" s="272">
        <v>1</v>
      </c>
      <c r="K898" s="342">
        <f>J898</f>
        <v>1</v>
      </c>
    </row>
    <row r="899" spans="2:11" ht="42.75" customHeight="1" x14ac:dyDescent="0.4">
      <c r="B899" s="289" t="str">
        <f>PRESUPUESTO!C389</f>
        <v>D5040</v>
      </c>
      <c r="C899" s="586" t="str">
        <f>PRESUPUESTO!D389</f>
        <v>PLANTAS ELÉCTRICAS DE EMERGENCIA</v>
      </c>
      <c r="D899" s="586"/>
      <c r="E899" s="586"/>
      <c r="F899" s="586"/>
      <c r="G899" s="586"/>
      <c r="H899" s="586"/>
      <c r="I899" s="586"/>
      <c r="J899" s="586"/>
      <c r="K899" s="328"/>
    </row>
    <row r="900" spans="2:11" ht="79.5" customHeight="1" x14ac:dyDescent="0.4">
      <c r="B900" s="293" t="str">
        <f>PRESUPUESTO!C390</f>
        <v>D504030</v>
      </c>
      <c r="C900" s="294" t="str">
        <f>PRESUPUESTO!D390</f>
        <v>Suministro e instalación de planta de emergencia de 219kVA/175kW 208/120V con base tanque y capacidad de 8 horas NOTA: La planta debe venir con un arrancador suave para el arranque de la bomba contra incendios (Incluye sistema de escape)</v>
      </c>
      <c r="D900" s="295" t="str">
        <f>PRESUPUESTO!E390</f>
        <v>UN</v>
      </c>
      <c r="E900" s="329"/>
      <c r="F900" s="330"/>
      <c r="G900" s="330"/>
      <c r="H900" s="331"/>
      <c r="I900" s="331"/>
      <c r="J900" s="332"/>
      <c r="K900" s="296">
        <f>K901</f>
        <v>1</v>
      </c>
    </row>
    <row r="901" spans="2:11" ht="42.75" customHeight="1" x14ac:dyDescent="0.4">
      <c r="B901" s="323" t="str">
        <f>+IF(K901="",CHAR(64),B900)</f>
        <v>D504030</v>
      </c>
      <c r="C901" s="269" t="s">
        <v>1475</v>
      </c>
      <c r="D901" s="340"/>
      <c r="E901" s="267" t="s">
        <v>1476</v>
      </c>
      <c r="F901" s="266"/>
      <c r="G901" s="271"/>
      <c r="H901" s="272"/>
      <c r="I901" s="271"/>
      <c r="J901" s="271">
        <v>1</v>
      </c>
      <c r="K901" s="273">
        <f>J901</f>
        <v>1</v>
      </c>
    </row>
    <row r="902" spans="2:11" ht="42.75" customHeight="1" x14ac:dyDescent="0.4">
      <c r="B902" s="289" t="str">
        <f>PRESUPUESTO!C391</f>
        <v>D5050</v>
      </c>
      <c r="C902" s="586" t="str">
        <f>PRESUPUESTO!D391</f>
        <v>ACOMETIDAS DE BAJA TENSIÓN Y TUBERIAS</v>
      </c>
      <c r="D902" s="586"/>
      <c r="E902" s="586"/>
      <c r="F902" s="586"/>
      <c r="G902" s="586"/>
      <c r="H902" s="586"/>
      <c r="I902" s="586"/>
      <c r="J902" s="586"/>
      <c r="K902" s="328"/>
    </row>
    <row r="903" spans="2:11" ht="42.75" customHeight="1" x14ac:dyDescent="0.4">
      <c r="B903" s="293" t="str">
        <f>PRESUPUESTO!C392</f>
        <v>D5050710</v>
      </c>
      <c r="C903" s="294" t="str">
        <f>PRESUPUESTO!D392</f>
        <v>Suministro e instalación de tubo PVC Ø3" embebida</v>
      </c>
      <c r="D903" s="295" t="str">
        <f>PRESUPUESTO!E392</f>
        <v>ML</v>
      </c>
      <c r="E903" s="313"/>
      <c r="F903" s="333"/>
      <c r="G903" s="333"/>
      <c r="H903" s="315"/>
      <c r="I903" s="315"/>
      <c r="J903" s="315"/>
      <c r="K903" s="296">
        <f>K904</f>
        <v>354</v>
      </c>
    </row>
    <row r="904" spans="2:11" ht="42.75" customHeight="1" x14ac:dyDescent="0.4">
      <c r="B904" s="323" t="str">
        <f>+IF(K904="",CHAR(64),B903)</f>
        <v>D5050710</v>
      </c>
      <c r="C904" s="269" t="s">
        <v>1475</v>
      </c>
      <c r="D904" s="340"/>
      <c r="E904" s="267"/>
      <c r="F904" s="270"/>
      <c r="G904" s="270"/>
      <c r="H904" s="272"/>
      <c r="I904" s="272"/>
      <c r="J904" s="272">
        <v>354</v>
      </c>
      <c r="K904" s="273">
        <f>J904</f>
        <v>354</v>
      </c>
    </row>
    <row r="905" spans="2:11" ht="42.75" customHeight="1" x14ac:dyDescent="0.4">
      <c r="B905" s="293" t="str">
        <f>PRESUPUESTO!C393</f>
        <v>D5050720</v>
      </c>
      <c r="C905" s="294" t="str">
        <f>PRESUPUESTO!D393</f>
        <v>Suministro e instalación de tubería PVC Ø2" EMBEBIDA</v>
      </c>
      <c r="D905" s="295" t="str">
        <f>PRESUPUESTO!E393</f>
        <v>ML</v>
      </c>
      <c r="E905" s="313"/>
      <c r="F905" s="333"/>
      <c r="G905" s="333"/>
      <c r="H905" s="315"/>
      <c r="I905" s="315"/>
      <c r="J905" s="315"/>
      <c r="K905" s="296">
        <f>K906</f>
        <v>25</v>
      </c>
    </row>
    <row r="906" spans="2:11" ht="42.75" customHeight="1" x14ac:dyDescent="0.4">
      <c r="B906" s="323" t="str">
        <f>+IF(K906="",CHAR(64),B905)</f>
        <v>D5050720</v>
      </c>
      <c r="C906" s="269" t="s">
        <v>1475</v>
      </c>
      <c r="D906" s="340"/>
      <c r="E906" s="267"/>
      <c r="F906" s="270"/>
      <c r="G906" s="270"/>
      <c r="H906" s="272"/>
      <c r="I906" s="272"/>
      <c r="J906" s="272">
        <v>25</v>
      </c>
      <c r="K906" s="273">
        <f>J906</f>
        <v>25</v>
      </c>
    </row>
    <row r="907" spans="2:11" ht="42.75" customHeight="1" x14ac:dyDescent="0.4">
      <c r="B907" s="293" t="str">
        <f>PRESUPUESTO!C394</f>
        <v>D5050750</v>
      </c>
      <c r="C907" s="294" t="str">
        <f>PRESUPUESTO!D394</f>
        <v>Suministro e instalación de bandeja tipo ducto electrozincada  20cm x 10cm (ancho, alto), incluye accesorios</v>
      </c>
      <c r="D907" s="295" t="str">
        <f>PRESUPUESTO!E394</f>
        <v>ML</v>
      </c>
      <c r="E907" s="313"/>
      <c r="F907" s="333"/>
      <c r="G907" s="333"/>
      <c r="H907" s="315"/>
      <c r="I907" s="315"/>
      <c r="J907" s="315"/>
      <c r="K907" s="296">
        <f>K908</f>
        <v>97.55</v>
      </c>
    </row>
    <row r="908" spans="2:11" ht="42.75" customHeight="1" x14ac:dyDescent="0.4">
      <c r="B908" s="323" t="str">
        <f>+IF(K908="",CHAR(64),B907)</f>
        <v>D5050750</v>
      </c>
      <c r="C908" s="269" t="s">
        <v>1475</v>
      </c>
      <c r="D908" s="340"/>
      <c r="E908" s="267" t="s">
        <v>1477</v>
      </c>
      <c r="F908" s="270"/>
      <c r="G908" s="270"/>
      <c r="H908" s="272"/>
      <c r="I908" s="272"/>
      <c r="J908" s="272">
        <v>97.55</v>
      </c>
      <c r="K908" s="273">
        <f>J908</f>
        <v>97.55</v>
      </c>
    </row>
    <row r="909" spans="2:11" ht="42.75" customHeight="1" x14ac:dyDescent="0.4">
      <c r="B909" s="293" t="str">
        <f>PRESUPUESTO!C395</f>
        <v>D5050770</v>
      </c>
      <c r="C909" s="294" t="str">
        <f>PRESUPUESTO!D395</f>
        <v>Suministro e instalación de alimentador 4(3x350+350)+4/0T Al HF-FR-LS</v>
      </c>
      <c r="D909" s="295" t="str">
        <f>PRESUPUESTO!E395</f>
        <v>ML</v>
      </c>
      <c r="E909" s="313"/>
      <c r="F909" s="333"/>
      <c r="G909" s="333"/>
      <c r="H909" s="315"/>
      <c r="I909" s="315"/>
      <c r="J909" s="315"/>
      <c r="K909" s="296">
        <f>K910</f>
        <v>50</v>
      </c>
    </row>
    <row r="910" spans="2:11" ht="42.75" customHeight="1" x14ac:dyDescent="0.4">
      <c r="B910" s="323" t="str">
        <f>+IF(K910="",CHAR(64),B909)</f>
        <v>D5050770</v>
      </c>
      <c r="C910" s="269" t="s">
        <v>1475</v>
      </c>
      <c r="D910" s="340"/>
      <c r="E910" s="267"/>
      <c r="F910" s="270"/>
      <c r="G910" s="270"/>
      <c r="H910" s="272"/>
      <c r="I910" s="272"/>
      <c r="J910" s="272">
        <v>50</v>
      </c>
      <c r="K910" s="273">
        <f>J910</f>
        <v>50</v>
      </c>
    </row>
    <row r="911" spans="2:11" ht="42.75" customHeight="1" x14ac:dyDescent="0.4">
      <c r="B911" s="293" t="str">
        <f>PRESUPUESTO!C396</f>
        <v>D5050800</v>
      </c>
      <c r="C911" s="294" t="str">
        <f>PRESUPUESTO!D396</f>
        <v>Suministro e instalación de tubo PVC Ø4" embebida</v>
      </c>
      <c r="D911" s="295" t="str">
        <f>PRESUPUESTO!E396</f>
        <v>ML</v>
      </c>
      <c r="E911" s="313"/>
      <c r="F911" s="333"/>
      <c r="G911" s="333"/>
      <c r="H911" s="315"/>
      <c r="I911" s="315"/>
      <c r="J911" s="315"/>
      <c r="K911" s="296">
        <f>K912</f>
        <v>336</v>
      </c>
    </row>
    <row r="912" spans="2:11" ht="42.75" customHeight="1" x14ac:dyDescent="0.4">
      <c r="B912" s="323" t="str">
        <f>+IF(K912="",CHAR(64),B911)</f>
        <v>D5050800</v>
      </c>
      <c r="C912" s="269" t="s">
        <v>1475</v>
      </c>
      <c r="D912" s="340"/>
      <c r="E912" s="267"/>
      <c r="F912" s="270"/>
      <c r="G912" s="270"/>
      <c r="H912" s="272"/>
      <c r="I912" s="272"/>
      <c r="J912" s="272">
        <v>336</v>
      </c>
      <c r="K912" s="273">
        <f>J912</f>
        <v>336</v>
      </c>
    </row>
    <row r="913" spans="2:11" ht="42.75" customHeight="1" x14ac:dyDescent="0.4">
      <c r="B913" s="293" t="str">
        <f>PRESUPUESTO!C397</f>
        <v>D5050810</v>
      </c>
      <c r="C913" s="294" t="str">
        <f>PRESUPUESTO!D397</f>
        <v>Suministro e instalación de alimentador 3x1/0+1/0+4T Al HF-FR-LS</v>
      </c>
      <c r="D913" s="295" t="str">
        <f>PRESUPUESTO!E397</f>
        <v>ML</v>
      </c>
      <c r="E913" s="313"/>
      <c r="F913" s="333"/>
      <c r="G913" s="333"/>
      <c r="H913" s="315"/>
      <c r="I913" s="315"/>
      <c r="J913" s="315"/>
      <c r="K913" s="296">
        <f>K914</f>
        <v>15</v>
      </c>
    </row>
    <row r="914" spans="2:11" ht="42.75" customHeight="1" x14ac:dyDescent="0.4">
      <c r="B914" s="323" t="str">
        <f>+IF(K914="",CHAR(64),B913)</f>
        <v>D5050810</v>
      </c>
      <c r="C914" s="269" t="s">
        <v>1475</v>
      </c>
      <c r="D914" s="340"/>
      <c r="E914" s="267"/>
      <c r="F914" s="270"/>
      <c r="G914" s="270"/>
      <c r="H914" s="272"/>
      <c r="I914" s="272"/>
      <c r="J914" s="272">
        <v>15</v>
      </c>
      <c r="K914" s="273">
        <f>J914</f>
        <v>15</v>
      </c>
    </row>
    <row r="915" spans="2:11" ht="42.75" customHeight="1" x14ac:dyDescent="0.4">
      <c r="B915" s="293" t="str">
        <f>PRESUPUESTO!C398</f>
        <v>D5050820</v>
      </c>
      <c r="C915" s="294" t="str">
        <f>PRESUPUESTO!D398</f>
        <v>Suministro e instalación de alimentador 3x6+6+6T Cu HF-FR-LS</v>
      </c>
      <c r="D915" s="295" t="str">
        <f>PRESUPUESTO!E398</f>
        <v>ML</v>
      </c>
      <c r="E915" s="313"/>
      <c r="F915" s="333"/>
      <c r="G915" s="333"/>
      <c r="H915" s="315"/>
      <c r="I915" s="315"/>
      <c r="J915" s="315"/>
      <c r="K915" s="296">
        <f>K916</f>
        <v>119</v>
      </c>
    </row>
    <row r="916" spans="2:11" ht="42.75" customHeight="1" x14ac:dyDescent="0.4">
      <c r="B916" s="323" t="str">
        <f>+IF(K916="",CHAR(64),B915)</f>
        <v>D5050820</v>
      </c>
      <c r="C916" s="269" t="s">
        <v>1475</v>
      </c>
      <c r="D916" s="266"/>
      <c r="E916" s="267"/>
      <c r="F916" s="266"/>
      <c r="G916" s="271"/>
      <c r="H916" s="272"/>
      <c r="I916" s="271"/>
      <c r="J916" s="272">
        <v>119</v>
      </c>
      <c r="K916" s="273">
        <f>J916</f>
        <v>119</v>
      </c>
    </row>
    <row r="917" spans="2:11" ht="42.75" customHeight="1" x14ac:dyDescent="0.4">
      <c r="B917" s="293" t="str">
        <f>PRESUPUESTO!C399</f>
        <v>D5050830</v>
      </c>
      <c r="C917" s="294" t="str">
        <f>PRESUPUESTO!D399</f>
        <v>Suministro e instalación de alimentador 3x8+8+10T Cu HF-FR-LS</v>
      </c>
      <c r="D917" s="295" t="str">
        <f>PRESUPUESTO!E399</f>
        <v>ML</v>
      </c>
      <c r="E917" s="313"/>
      <c r="F917" s="333"/>
      <c r="G917" s="333"/>
      <c r="H917" s="315"/>
      <c r="I917" s="315"/>
      <c r="J917" s="315"/>
      <c r="K917" s="296">
        <f>K918</f>
        <v>52</v>
      </c>
    </row>
    <row r="918" spans="2:11" ht="42.75" customHeight="1" x14ac:dyDescent="0.4">
      <c r="B918" s="323" t="str">
        <f>+IF(K918="",CHAR(64),B917)</f>
        <v>D5050830</v>
      </c>
      <c r="C918" s="269" t="s">
        <v>1475</v>
      </c>
      <c r="D918" s="266"/>
      <c r="E918" s="267"/>
      <c r="F918" s="266"/>
      <c r="G918" s="271"/>
      <c r="H918" s="272"/>
      <c r="I918" s="271"/>
      <c r="J918" s="272">
        <v>52</v>
      </c>
      <c r="K918" s="273">
        <f>J918</f>
        <v>52</v>
      </c>
    </row>
    <row r="919" spans="2:11" ht="42.75" customHeight="1" x14ac:dyDescent="0.4">
      <c r="B919" s="293" t="str">
        <f>PRESUPUESTO!C400</f>
        <v>D5050840</v>
      </c>
      <c r="C919" s="294" t="str">
        <f>PRESUPUESTO!D400</f>
        <v>Suministro e instalación de alimentador 3x4/0+4/0+4T Al HF-FR-LS</v>
      </c>
      <c r="D919" s="295" t="str">
        <f>PRESUPUESTO!E400</f>
        <v>ML</v>
      </c>
      <c r="E919" s="313"/>
      <c r="F919" s="333"/>
      <c r="G919" s="333"/>
      <c r="H919" s="315"/>
      <c r="I919" s="315"/>
      <c r="J919" s="315"/>
      <c r="K919" s="296">
        <f>K920</f>
        <v>92</v>
      </c>
    </row>
    <row r="920" spans="2:11" ht="42.75" customHeight="1" x14ac:dyDescent="0.4">
      <c r="B920" s="323" t="str">
        <f>+IF(K920="",CHAR(64),B919)</f>
        <v>D5050840</v>
      </c>
      <c r="C920" s="269" t="s">
        <v>1475</v>
      </c>
      <c r="D920" s="266"/>
      <c r="E920" s="267"/>
      <c r="F920" s="266"/>
      <c r="G920" s="271"/>
      <c r="H920" s="272"/>
      <c r="I920" s="271"/>
      <c r="J920" s="272">
        <v>92</v>
      </c>
      <c r="K920" s="273">
        <f>J920</f>
        <v>92</v>
      </c>
    </row>
    <row r="921" spans="2:11" ht="42.75" customHeight="1" x14ac:dyDescent="0.4">
      <c r="B921" s="293" t="str">
        <f>PRESUPUESTO!C401</f>
        <v>D5050850</v>
      </c>
      <c r="C921" s="294" t="str">
        <f>PRESUPUESTO!D401</f>
        <v>Suministro e instalación de alimentador 2(3x4/0+4/0)+1/0T Al HF-FR-LS</v>
      </c>
      <c r="D921" s="295" t="str">
        <f>PRESUPUESTO!E401</f>
        <v>ML</v>
      </c>
      <c r="E921" s="313"/>
      <c r="F921" s="333"/>
      <c r="G921" s="333"/>
      <c r="H921" s="315"/>
      <c r="I921" s="315"/>
      <c r="J921" s="315"/>
      <c r="K921" s="296">
        <f>K922</f>
        <v>157</v>
      </c>
    </row>
    <row r="922" spans="2:11" ht="42.75" customHeight="1" x14ac:dyDescent="0.4">
      <c r="B922" s="323" t="str">
        <f>+IF(K922="",CHAR(64),B921)</f>
        <v>D5050850</v>
      </c>
      <c r="C922" s="269" t="s">
        <v>1475</v>
      </c>
      <c r="D922" s="266"/>
      <c r="E922" s="267"/>
      <c r="F922" s="266"/>
      <c r="G922" s="271"/>
      <c r="H922" s="272"/>
      <c r="I922" s="271"/>
      <c r="J922" s="272">
        <v>157</v>
      </c>
      <c r="K922" s="273">
        <f>J922</f>
        <v>157</v>
      </c>
    </row>
    <row r="923" spans="2:11" ht="42.75" customHeight="1" x14ac:dyDescent="0.4">
      <c r="B923" s="293" t="str">
        <f>PRESUPUESTO!C402</f>
        <v>D5050870</v>
      </c>
      <c r="C923" s="294" t="str">
        <f>PRESUPUESTO!D402</f>
        <v>Suministro e instalación de alimentador 3x500+500+2T Al HF-FR-LS</v>
      </c>
      <c r="D923" s="295" t="str">
        <f>PRESUPUESTO!E402</f>
        <v>ML</v>
      </c>
      <c r="E923" s="313"/>
      <c r="F923" s="333"/>
      <c r="G923" s="333"/>
      <c r="H923" s="315"/>
      <c r="I923" s="315"/>
      <c r="J923" s="315"/>
      <c r="K923" s="296">
        <f>K924</f>
        <v>60</v>
      </c>
    </row>
    <row r="924" spans="2:11" ht="42.75" customHeight="1" x14ac:dyDescent="0.4">
      <c r="B924" s="323" t="str">
        <f>+IF(K924="",CHAR(64),B923)</f>
        <v>D5050870</v>
      </c>
      <c r="C924" s="269" t="s">
        <v>1475</v>
      </c>
      <c r="D924" s="266"/>
      <c r="E924" s="267"/>
      <c r="F924" s="266"/>
      <c r="G924" s="271"/>
      <c r="H924" s="272"/>
      <c r="I924" s="271"/>
      <c r="J924" s="272">
        <v>60</v>
      </c>
      <c r="K924" s="273">
        <f>J924</f>
        <v>60</v>
      </c>
    </row>
    <row r="925" spans="2:11" ht="42.75" customHeight="1" x14ac:dyDescent="0.4">
      <c r="B925" s="293" t="str">
        <f>PRESUPUESTO!C403</f>
        <v>D5050880</v>
      </c>
      <c r="C925" s="294" t="str">
        <f>PRESUPUESTO!D403</f>
        <v>Suministro e instalación de acometida 3x12+12+12T Cu HFFRLS</v>
      </c>
      <c r="D925" s="295" t="str">
        <f>PRESUPUESTO!E403</f>
        <v>ML</v>
      </c>
      <c r="E925" s="313"/>
      <c r="F925" s="333"/>
      <c r="G925" s="333"/>
      <c r="H925" s="315"/>
      <c r="I925" s="315"/>
      <c r="J925" s="315"/>
      <c r="K925" s="296">
        <f>K926</f>
        <v>10</v>
      </c>
    </row>
    <row r="926" spans="2:11" ht="42.75" customHeight="1" x14ac:dyDescent="0.4">
      <c r="B926" s="323" t="str">
        <f>+IF(K926="",CHAR(64),B925)</f>
        <v>D5050880</v>
      </c>
      <c r="C926" s="269" t="s">
        <v>1475</v>
      </c>
      <c r="D926" s="266"/>
      <c r="E926" s="267"/>
      <c r="F926" s="266"/>
      <c r="G926" s="271"/>
      <c r="H926" s="272"/>
      <c r="I926" s="271"/>
      <c r="J926" s="272">
        <v>10</v>
      </c>
      <c r="K926" s="273">
        <f>J926</f>
        <v>10</v>
      </c>
    </row>
    <row r="927" spans="2:11" ht="42.75" customHeight="1" x14ac:dyDescent="0.4">
      <c r="B927" s="293" t="str">
        <f>PRESUPUESTO!C404</f>
        <v>D5050890</v>
      </c>
      <c r="C927" s="294" t="str">
        <f>PRESUPUESTO!D404</f>
        <v>Suministro e instalación de alimentador 3(3x250+250)+4/0T Al HF-FR-LS</v>
      </c>
      <c r="D927" s="295" t="str">
        <f>PRESUPUESTO!E404</f>
        <v>ML</v>
      </c>
      <c r="E927" s="313"/>
      <c r="F927" s="333"/>
      <c r="G927" s="333"/>
      <c r="H927" s="315"/>
      <c r="I927" s="315"/>
      <c r="J927" s="315"/>
      <c r="K927" s="296">
        <f>K928</f>
        <v>54</v>
      </c>
    </row>
    <row r="928" spans="2:11" ht="42.75" customHeight="1" x14ac:dyDescent="0.4">
      <c r="B928" s="323" t="str">
        <f>+IF(K928="",CHAR(64),B927)</f>
        <v>D5050890</v>
      </c>
      <c r="C928" s="269" t="s">
        <v>1475</v>
      </c>
      <c r="D928" s="266"/>
      <c r="E928" s="267"/>
      <c r="F928" s="266"/>
      <c r="G928" s="271"/>
      <c r="H928" s="272"/>
      <c r="I928" s="271"/>
      <c r="J928" s="272">
        <v>54</v>
      </c>
      <c r="K928" s="273">
        <f>J928</f>
        <v>54</v>
      </c>
    </row>
    <row r="929" spans="2:11" ht="42.75" customHeight="1" x14ac:dyDescent="0.4">
      <c r="B929" s="289" t="str">
        <f>PRESUPUESTO!C405</f>
        <v>D50110</v>
      </c>
      <c r="C929" s="346" t="str">
        <f>PRESUPUESTO!D405</f>
        <v>REDES DE BAJA TENSIÓN</v>
      </c>
      <c r="D929" s="347"/>
      <c r="E929" s="348"/>
      <c r="F929" s="349"/>
      <c r="G929" s="349"/>
      <c r="H929" s="350"/>
      <c r="I929" s="350"/>
      <c r="J929" s="350"/>
      <c r="K929" s="328" t="s">
        <v>1474</v>
      </c>
    </row>
    <row r="930" spans="2:11" ht="42.75" customHeight="1" x14ac:dyDescent="0.4">
      <c r="B930" s="293" t="str">
        <f>PRESUPUESTO!C406</f>
        <v>D50110120</v>
      </c>
      <c r="C930" s="294" t="str">
        <f>PRESUPUESTO!D406</f>
        <v>Suministro e instalación de breaker fijo trifásico de 3x30A (EasyPact EZC)</v>
      </c>
      <c r="D930" s="295" t="str">
        <f>PRESUPUESTO!E406</f>
        <v>UN</v>
      </c>
      <c r="E930" s="313"/>
      <c r="F930" s="333"/>
      <c r="G930" s="333"/>
      <c r="H930" s="315"/>
      <c r="I930" s="315"/>
      <c r="J930" s="315"/>
      <c r="K930" s="296">
        <f>K931</f>
        <v>2</v>
      </c>
    </row>
    <row r="931" spans="2:11" ht="42.75" customHeight="1" x14ac:dyDescent="0.4">
      <c r="B931" s="323" t="str">
        <f>+IF(K931="",CHAR(64),B930)</f>
        <v>D50110120</v>
      </c>
      <c r="C931" s="269" t="s">
        <v>1475</v>
      </c>
      <c r="D931" s="340"/>
      <c r="E931" s="267"/>
      <c r="F931" s="270"/>
      <c r="G931" s="270"/>
      <c r="H931" s="272"/>
      <c r="I931" s="272"/>
      <c r="J931" s="272">
        <v>2</v>
      </c>
      <c r="K931" s="273">
        <f>J931</f>
        <v>2</v>
      </c>
    </row>
    <row r="932" spans="2:11" ht="42.75" customHeight="1" x14ac:dyDescent="0.4">
      <c r="B932" s="293" t="str">
        <f>PRESUPUESTO!C407</f>
        <v>D50110160</v>
      </c>
      <c r="C932" s="294" t="str">
        <f>PRESUPUESTO!D407</f>
        <v>Suministro e instalación de breaker fijo trifásico de 3x80A (EasyPact EZC)</v>
      </c>
      <c r="D932" s="295" t="str">
        <f>PRESUPUESTO!E407</f>
        <v>ML</v>
      </c>
      <c r="E932" s="313"/>
      <c r="F932" s="333"/>
      <c r="G932" s="333"/>
      <c r="H932" s="315"/>
      <c r="I932" s="315"/>
      <c r="J932" s="315"/>
      <c r="K932" s="296">
        <f>K933</f>
        <v>1</v>
      </c>
    </row>
    <row r="933" spans="2:11" ht="42.75" customHeight="1" x14ac:dyDescent="0.4">
      <c r="B933" s="323" t="str">
        <f>+IF(K933="",CHAR(64),B932)</f>
        <v>D50110160</v>
      </c>
      <c r="C933" s="269" t="s">
        <v>1475</v>
      </c>
      <c r="D933" s="340"/>
      <c r="E933" s="267"/>
      <c r="F933" s="270"/>
      <c r="G933" s="270"/>
      <c r="H933" s="272"/>
      <c r="I933" s="272"/>
      <c r="J933" s="272">
        <v>1</v>
      </c>
      <c r="K933" s="273">
        <f>J933</f>
        <v>1</v>
      </c>
    </row>
    <row r="934" spans="2:11" ht="42.75" customHeight="1" x14ac:dyDescent="0.4">
      <c r="B934" s="293" t="str">
        <f>PRESUPUESTO!C408</f>
        <v>D50110170</v>
      </c>
      <c r="C934" s="294" t="str">
        <f>PRESUPUESTO!D408</f>
        <v>Suministro e instalación de breaker fijo trifásico de 3x100A (EasyPact EZC)</v>
      </c>
      <c r="D934" s="295" t="str">
        <f>PRESUPUESTO!E408</f>
        <v>ML</v>
      </c>
      <c r="E934" s="313"/>
      <c r="F934" s="333"/>
      <c r="G934" s="333"/>
      <c r="H934" s="315"/>
      <c r="I934" s="315"/>
      <c r="J934" s="315"/>
      <c r="K934" s="296">
        <f>K935</f>
        <v>1</v>
      </c>
    </row>
    <row r="935" spans="2:11" ht="42.75" customHeight="1" x14ac:dyDescent="0.4">
      <c r="B935" s="323" t="str">
        <f>+IF(K935="",CHAR(64),B934)</f>
        <v>D50110170</v>
      </c>
      <c r="C935" s="269" t="s">
        <v>1475</v>
      </c>
      <c r="D935" s="340"/>
      <c r="E935" s="267"/>
      <c r="F935" s="270"/>
      <c r="G935" s="270"/>
      <c r="H935" s="272"/>
      <c r="I935" s="272"/>
      <c r="J935" s="272">
        <v>1</v>
      </c>
      <c r="K935" s="273">
        <f>J935</f>
        <v>1</v>
      </c>
    </row>
    <row r="936" spans="2:11" ht="42.75" customHeight="1" x14ac:dyDescent="0.4">
      <c r="B936" s="293" t="str">
        <f>PRESUPUESTO!C409</f>
        <v>D50110180</v>
      </c>
      <c r="C936" s="294" t="str">
        <f>PRESUPUESTO!D409</f>
        <v>Suministro e instalación de tubo PVC Ø1-1/4" embebida</v>
      </c>
      <c r="D936" s="295" t="str">
        <f>PRESUPUESTO!E409</f>
        <v>ML</v>
      </c>
      <c r="E936" s="313"/>
      <c r="F936" s="333"/>
      <c r="G936" s="333"/>
      <c r="H936" s="315"/>
      <c r="I936" s="315"/>
      <c r="J936" s="315"/>
      <c r="K936" s="296">
        <f>K937</f>
        <v>116</v>
      </c>
    </row>
    <row r="937" spans="2:11" ht="42.75" customHeight="1" x14ac:dyDescent="0.4">
      <c r="B937" s="323" t="str">
        <f>+IF(K937="",CHAR(64),B936)</f>
        <v>D50110180</v>
      </c>
      <c r="C937" s="269" t="s">
        <v>1475</v>
      </c>
      <c r="D937" s="340"/>
      <c r="E937" s="267"/>
      <c r="F937" s="270"/>
      <c r="G937" s="270"/>
      <c r="H937" s="272"/>
      <c r="I937" s="272"/>
      <c r="J937" s="272">
        <v>116</v>
      </c>
      <c r="K937" s="273">
        <f>J937</f>
        <v>116</v>
      </c>
    </row>
    <row r="938" spans="2:11" ht="42.75" customHeight="1" x14ac:dyDescent="0.4">
      <c r="B938" s="293" t="str">
        <f>PRESUPUESTO!C410</f>
        <v>D50110190</v>
      </c>
      <c r="C938" s="294" t="str">
        <f>PRESUPUESTO!D410</f>
        <v>Suministro e instalación de breaker fijo trifásico de 3x150A (EasyPact EZC)</v>
      </c>
      <c r="D938" s="295" t="str">
        <f>PRESUPUESTO!E410</f>
        <v>ML</v>
      </c>
      <c r="E938" s="313"/>
      <c r="F938" s="333"/>
      <c r="G938" s="333"/>
      <c r="H938" s="315"/>
      <c r="I938" s="315"/>
      <c r="J938" s="315"/>
      <c r="K938" s="296">
        <f>K939</f>
        <v>1</v>
      </c>
    </row>
    <row r="939" spans="2:11" ht="42.75" customHeight="1" x14ac:dyDescent="0.4">
      <c r="B939" s="323" t="str">
        <f>+IF(K939="",CHAR(64),B938)</f>
        <v>D50110190</v>
      </c>
      <c r="C939" s="269" t="s">
        <v>1475</v>
      </c>
      <c r="D939" s="340"/>
      <c r="E939" s="267"/>
      <c r="F939" s="270"/>
      <c r="G939" s="270"/>
      <c r="H939" s="272"/>
      <c r="I939" s="272"/>
      <c r="J939" s="272">
        <v>1</v>
      </c>
      <c r="K939" s="273">
        <f>J939</f>
        <v>1</v>
      </c>
    </row>
    <row r="940" spans="2:11" ht="42.75" customHeight="1" x14ac:dyDescent="0.4">
      <c r="B940" s="293" t="str">
        <f>PRESUPUESTO!C411</f>
        <v>D50110200</v>
      </c>
      <c r="C940" s="294" t="str">
        <f>PRESUPUESTO!D411</f>
        <v>Suministro e instalación de breaker fijo trifásico de 3x125A (EasyPact EZC)</v>
      </c>
      <c r="D940" s="295" t="str">
        <f>PRESUPUESTO!E411</f>
        <v>ML</v>
      </c>
      <c r="E940" s="313"/>
      <c r="F940" s="333"/>
      <c r="G940" s="333"/>
      <c r="H940" s="315"/>
      <c r="I940" s="315"/>
      <c r="J940" s="315"/>
      <c r="K940" s="296">
        <f>K941</f>
        <v>1</v>
      </c>
    </row>
    <row r="941" spans="2:11" ht="42.75" customHeight="1" x14ac:dyDescent="0.4">
      <c r="B941" s="323" t="str">
        <f>+IF(K941="",CHAR(64),B940)</f>
        <v>D50110200</v>
      </c>
      <c r="C941" s="269" t="s">
        <v>1475</v>
      </c>
      <c r="D941" s="340"/>
      <c r="E941" s="267"/>
      <c r="F941" s="270"/>
      <c r="G941" s="270"/>
      <c r="H941" s="272"/>
      <c r="I941" s="272"/>
      <c r="J941" s="272">
        <v>1</v>
      </c>
      <c r="K941" s="273">
        <f>J941</f>
        <v>1</v>
      </c>
    </row>
    <row r="942" spans="2:11" ht="42.75" customHeight="1" x14ac:dyDescent="0.4">
      <c r="B942" s="293" t="str">
        <f>PRESUPUESTO!C412</f>
        <v>D50110220</v>
      </c>
      <c r="C942" s="294" t="str">
        <f>PRESUPUESTO!D412</f>
        <v>Suministro e instalación de breaker enchufable bifásico de 2x20A</v>
      </c>
      <c r="D942" s="295" t="str">
        <f>PRESUPUESTO!E412</f>
        <v>UN</v>
      </c>
      <c r="E942" s="313"/>
      <c r="F942" s="333"/>
      <c r="G942" s="333"/>
      <c r="H942" s="315"/>
      <c r="I942" s="315"/>
      <c r="J942" s="315"/>
      <c r="K942" s="296">
        <f>K943</f>
        <v>32</v>
      </c>
    </row>
    <row r="943" spans="2:11" ht="42.75" customHeight="1" x14ac:dyDescent="0.4">
      <c r="B943" s="323" t="str">
        <f>+IF(K943="",CHAR(64),B942)</f>
        <v>D50110220</v>
      </c>
      <c r="C943" s="269" t="s">
        <v>1475</v>
      </c>
      <c r="D943" s="340"/>
      <c r="E943" s="267"/>
      <c r="F943" s="270"/>
      <c r="G943" s="270"/>
      <c r="H943" s="272"/>
      <c r="I943" s="272"/>
      <c r="J943" s="272">
        <v>32</v>
      </c>
      <c r="K943" s="273">
        <f>J943</f>
        <v>32</v>
      </c>
    </row>
    <row r="944" spans="2:11" ht="42.75" customHeight="1" x14ac:dyDescent="0.4">
      <c r="B944" s="293" t="str">
        <f>PRESUPUESTO!C413</f>
        <v>D50110230</v>
      </c>
      <c r="C944" s="294" t="str">
        <f>PRESUPUESTO!D413</f>
        <v>Suministro e instalación de breaker enchufable monofásico de 1x20A</v>
      </c>
      <c r="D944" s="295" t="str">
        <f>PRESUPUESTO!E413</f>
        <v>UN</v>
      </c>
      <c r="E944" s="313"/>
      <c r="F944" s="333"/>
      <c r="G944" s="333"/>
      <c r="H944" s="315"/>
      <c r="I944" s="315"/>
      <c r="J944" s="315"/>
      <c r="K944" s="296">
        <f>K945</f>
        <v>92</v>
      </c>
    </row>
    <row r="945" spans="2:11" ht="42.75" customHeight="1" x14ac:dyDescent="0.4">
      <c r="B945" s="323" t="str">
        <f>+IF(K945="",CHAR(64),B944)</f>
        <v>D50110230</v>
      </c>
      <c r="C945" s="269" t="s">
        <v>1475</v>
      </c>
      <c r="D945" s="340"/>
      <c r="E945" s="267"/>
      <c r="F945" s="270"/>
      <c r="G945" s="270"/>
      <c r="H945" s="272"/>
      <c r="I945" s="272"/>
      <c r="J945" s="272">
        <v>92</v>
      </c>
      <c r="K945" s="273">
        <f>J945</f>
        <v>92</v>
      </c>
    </row>
    <row r="946" spans="2:11" ht="42.75" customHeight="1" x14ac:dyDescent="0.4">
      <c r="B946" s="293" t="str">
        <f>PRESUPUESTO!C414</f>
        <v>D50110240</v>
      </c>
      <c r="C946" s="294" t="str">
        <f>PRESUPUESTO!D414</f>
        <v>Suministro e instalación de breaker enchufable trifásico de 3x25A</v>
      </c>
      <c r="D946" s="295" t="str">
        <f>PRESUPUESTO!E414</f>
        <v>UN</v>
      </c>
      <c r="E946" s="313"/>
      <c r="F946" s="333"/>
      <c r="G946" s="333"/>
      <c r="H946" s="315"/>
      <c r="I946" s="315"/>
      <c r="J946" s="315"/>
      <c r="K946" s="296">
        <f>K947</f>
        <v>4</v>
      </c>
    </row>
    <row r="947" spans="2:11" ht="42.75" customHeight="1" x14ac:dyDescent="0.4">
      <c r="B947" s="323" t="str">
        <f>+IF(K947="",CHAR(64),B946)</f>
        <v>D50110240</v>
      </c>
      <c r="C947" s="269" t="s">
        <v>1475</v>
      </c>
      <c r="D947" s="340"/>
      <c r="E947" s="267"/>
      <c r="F947" s="270"/>
      <c r="G947" s="270"/>
      <c r="H947" s="272"/>
      <c r="I947" s="272"/>
      <c r="J947" s="272">
        <v>4</v>
      </c>
      <c r="K947" s="273">
        <f>J947</f>
        <v>4</v>
      </c>
    </row>
    <row r="948" spans="2:11" ht="42.75" customHeight="1" x14ac:dyDescent="0.4">
      <c r="B948" s="293" t="str">
        <f>PRESUPUESTO!C415</f>
        <v>D50110250</v>
      </c>
      <c r="C948" s="294" t="str">
        <f>PRESUPUESTO!D415</f>
        <v>Suministro e instalación de breaker enchufable trifásico de 3x20A</v>
      </c>
      <c r="D948" s="295" t="str">
        <f>PRESUPUESTO!E415</f>
        <v>UN</v>
      </c>
      <c r="E948" s="313"/>
      <c r="F948" s="333"/>
      <c r="G948" s="333"/>
      <c r="H948" s="315"/>
      <c r="I948" s="315"/>
      <c r="J948" s="315"/>
      <c r="K948" s="296">
        <f>K949</f>
        <v>4</v>
      </c>
    </row>
    <row r="949" spans="2:11" ht="42.75" customHeight="1" x14ac:dyDescent="0.4">
      <c r="B949" s="323" t="str">
        <f>+IF(K949="",CHAR(64),B948)</f>
        <v>D50110250</v>
      </c>
      <c r="C949" s="269" t="s">
        <v>1475</v>
      </c>
      <c r="D949" s="340"/>
      <c r="E949" s="267" t="s">
        <v>1476</v>
      </c>
      <c r="F949" s="270"/>
      <c r="G949" s="270"/>
      <c r="H949" s="272"/>
      <c r="I949" s="272"/>
      <c r="J949" s="272">
        <v>4</v>
      </c>
      <c r="K949" s="273">
        <f>J949</f>
        <v>4</v>
      </c>
    </row>
    <row r="950" spans="2:11" ht="42.75" customHeight="1" x14ac:dyDescent="0.4">
      <c r="B950" s="293" t="str">
        <f>PRESUPUESTO!C416</f>
        <v>D50110260</v>
      </c>
      <c r="C950" s="294" t="str">
        <f>PRESUPUESTO!D416</f>
        <v>Suministro e instalación de UPS bifásica, 208/120V - 6kVA</v>
      </c>
      <c r="D950" s="295" t="str">
        <f>PRESUPUESTO!E416</f>
        <v>UN</v>
      </c>
      <c r="E950" s="313"/>
      <c r="F950" s="333"/>
      <c r="G950" s="333"/>
      <c r="H950" s="315"/>
      <c r="I950" s="315"/>
      <c r="J950" s="315"/>
      <c r="K950" s="296">
        <f>K951</f>
        <v>1</v>
      </c>
    </row>
    <row r="951" spans="2:11" ht="42.75" customHeight="1" x14ac:dyDescent="0.4">
      <c r="B951" s="323" t="str">
        <f>+IF(K951="",CHAR(64),B950)</f>
        <v>D50110260</v>
      </c>
      <c r="C951" s="269" t="s">
        <v>1475</v>
      </c>
      <c r="D951" s="340"/>
      <c r="E951" s="267" t="s">
        <v>1476</v>
      </c>
      <c r="F951" s="270"/>
      <c r="G951" s="270"/>
      <c r="H951" s="272"/>
      <c r="I951" s="272"/>
      <c r="J951" s="272">
        <v>1</v>
      </c>
      <c r="K951" s="273">
        <f>J951</f>
        <v>1</v>
      </c>
    </row>
    <row r="952" spans="2:11" ht="42.75" customHeight="1" x14ac:dyDescent="0.4">
      <c r="B952" s="293" t="str">
        <f>PRESUPUESTO!C417</f>
        <v>D50110270</v>
      </c>
      <c r="C952" s="294" t="str">
        <f>PRESUPUESTO!D417</f>
        <v>Salida para interruptor doble embebido - No incluye aparato</v>
      </c>
      <c r="D952" s="295" t="str">
        <f>PRESUPUESTO!E417</f>
        <v>UN</v>
      </c>
      <c r="E952" s="313"/>
      <c r="F952" s="333"/>
      <c r="G952" s="333"/>
      <c r="H952" s="315"/>
      <c r="I952" s="315"/>
      <c r="J952" s="315"/>
      <c r="K952" s="296">
        <f>K953</f>
        <v>2</v>
      </c>
    </row>
    <row r="953" spans="2:11" ht="42.75" customHeight="1" x14ac:dyDescent="0.4">
      <c r="B953" s="323" t="str">
        <f>+IF(K953="",CHAR(64),B952)</f>
        <v>D50110270</v>
      </c>
      <c r="C953" s="269" t="s">
        <v>1475</v>
      </c>
      <c r="D953" s="340"/>
      <c r="E953" s="267" t="s">
        <v>1478</v>
      </c>
      <c r="F953" s="270"/>
      <c r="G953" s="270"/>
      <c r="H953" s="272"/>
      <c r="I953" s="272"/>
      <c r="J953" s="272">
        <v>2</v>
      </c>
      <c r="K953" s="273">
        <f>J953</f>
        <v>2</v>
      </c>
    </row>
    <row r="954" spans="2:11" ht="42.75" customHeight="1" x14ac:dyDescent="0.4">
      <c r="B954" s="293" t="str">
        <f>PRESUPUESTO!C418</f>
        <v>D50110280</v>
      </c>
      <c r="C954" s="294" t="str">
        <f>PRESUPUESTO!D418</f>
        <v>Salida de 3m embebida, tubería PVC 1/2" y cable HF-FR-LS para luminaria sobrepuesta - No incluye luminaria</v>
      </c>
      <c r="D954" s="295" t="str">
        <f>PRESUPUESTO!E418</f>
        <v>UN</v>
      </c>
      <c r="E954" s="313"/>
      <c r="F954" s="333"/>
      <c r="G954" s="333"/>
      <c r="H954" s="315"/>
      <c r="I954" s="315"/>
      <c r="J954" s="315"/>
      <c r="K954" s="296">
        <f>K955</f>
        <v>358</v>
      </c>
    </row>
    <row r="955" spans="2:11" ht="42.75" customHeight="1" x14ac:dyDescent="0.4">
      <c r="B955" s="323" t="str">
        <f>+IF(K955="",CHAR(64),B954)</f>
        <v>D50110280</v>
      </c>
      <c r="C955" s="269" t="s">
        <v>1475</v>
      </c>
      <c r="D955" s="340"/>
      <c r="E955" s="267"/>
      <c r="F955" s="270"/>
      <c r="G955" s="270"/>
      <c r="H955" s="272"/>
      <c r="I955" s="272"/>
      <c r="J955" s="272">
        <v>358</v>
      </c>
      <c r="K955" s="273">
        <f>J955</f>
        <v>358</v>
      </c>
    </row>
    <row r="956" spans="2:11" ht="42.75" customHeight="1" x14ac:dyDescent="0.4">
      <c r="B956" s="293" t="str">
        <f>PRESUPUESTO!C419</f>
        <v>D50110290</v>
      </c>
      <c r="C956" s="294" t="str">
        <f>PRESUPUESTO!D419</f>
        <v>Salida para interruptor sencillo embebido - No incluye aparato</v>
      </c>
      <c r="D956" s="295" t="str">
        <f>PRESUPUESTO!E419</f>
        <v>UN</v>
      </c>
      <c r="E956" s="313"/>
      <c r="F956" s="333"/>
      <c r="G956" s="333"/>
      <c r="H956" s="315"/>
      <c r="I956" s="315"/>
      <c r="J956" s="315"/>
      <c r="K956" s="296">
        <f>K957</f>
        <v>46</v>
      </c>
    </row>
    <row r="957" spans="2:11" ht="42.75" customHeight="1" x14ac:dyDescent="0.4">
      <c r="B957" s="323" t="str">
        <f>+IF(K957="",CHAR(64),B956)</f>
        <v>D50110290</v>
      </c>
      <c r="C957" s="269" t="s">
        <v>1475</v>
      </c>
      <c r="D957" s="340"/>
      <c r="E957" s="267"/>
      <c r="F957" s="270"/>
      <c r="G957" s="270"/>
      <c r="H957" s="272"/>
      <c r="I957" s="272"/>
      <c r="J957" s="272">
        <v>46</v>
      </c>
      <c r="K957" s="273">
        <f>J957</f>
        <v>46</v>
      </c>
    </row>
    <row r="958" spans="2:11" ht="42.75" customHeight="1" x14ac:dyDescent="0.4">
      <c r="B958" s="293" t="str">
        <f>PRESUPUESTO!C420</f>
        <v>D50110300</v>
      </c>
      <c r="C958" s="294" t="str">
        <f>PRESUPUESTO!D420</f>
        <v>Salida para interruptor conmutable sencillo embebido - No incluye aparato</v>
      </c>
      <c r="D958" s="295" t="str">
        <f>PRESUPUESTO!E420</f>
        <v>UN</v>
      </c>
      <c r="E958" s="313"/>
      <c r="F958" s="333"/>
      <c r="G958" s="333"/>
      <c r="H958" s="315"/>
      <c r="I958" s="315"/>
      <c r="J958" s="315"/>
      <c r="K958" s="296">
        <f>K959</f>
        <v>12</v>
      </c>
    </row>
    <row r="959" spans="2:11" ht="42.75" customHeight="1" x14ac:dyDescent="0.4">
      <c r="B959" s="323" t="str">
        <f>+IF(K959="",CHAR(64),B958)</f>
        <v>D50110300</v>
      </c>
      <c r="C959" s="269" t="s">
        <v>1475</v>
      </c>
      <c r="D959" s="340"/>
      <c r="E959" s="267" t="s">
        <v>1478</v>
      </c>
      <c r="F959" s="270"/>
      <c r="G959" s="270"/>
      <c r="H959" s="272"/>
      <c r="I959" s="272"/>
      <c r="J959" s="272">
        <v>12</v>
      </c>
      <c r="K959" s="273">
        <f>J959</f>
        <v>12</v>
      </c>
    </row>
    <row r="960" spans="2:11" ht="42.75" customHeight="1" x14ac:dyDescent="0.4">
      <c r="B960" s="293" t="str">
        <f>PRESUPUESTO!C421</f>
        <v>D50110320</v>
      </c>
      <c r="C960" s="294" t="str">
        <f>PRESUPUESTO!D421</f>
        <v>Salida para sensor de techo sobrepuesto- No incluye aparato</v>
      </c>
      <c r="D960" s="295" t="str">
        <f>PRESUPUESTO!E421</f>
        <v>UN</v>
      </c>
      <c r="E960" s="313"/>
      <c r="F960" s="333"/>
      <c r="G960" s="333"/>
      <c r="H960" s="315"/>
      <c r="I960" s="315"/>
      <c r="J960" s="315"/>
      <c r="K960" s="296">
        <f>K961</f>
        <v>30</v>
      </c>
    </row>
    <row r="961" spans="2:11" ht="42.75" customHeight="1" x14ac:dyDescent="0.4">
      <c r="B961" s="323" t="str">
        <f>+IF(K961="",CHAR(64),B960)</f>
        <v>D50110320</v>
      </c>
      <c r="C961" s="269" t="s">
        <v>1475</v>
      </c>
      <c r="D961" s="340"/>
      <c r="E961" s="267"/>
      <c r="F961" s="270"/>
      <c r="G961" s="270"/>
      <c r="H961" s="272"/>
      <c r="I961" s="272"/>
      <c r="J961" s="272">
        <v>30</v>
      </c>
      <c r="K961" s="273">
        <f>J961</f>
        <v>30</v>
      </c>
    </row>
    <row r="962" spans="2:11" ht="42.75" customHeight="1" x14ac:dyDescent="0.4">
      <c r="B962" s="293" t="str">
        <f>PRESUPUESTO!C422</f>
        <v>D50110350</v>
      </c>
      <c r="C962" s="294" t="str">
        <f>PRESUPUESTO!D422</f>
        <v>Suministro e instalación de sensor de ocupación PIR 360°-139m², LEVITON OSC15-I0W</v>
      </c>
      <c r="D962" s="295" t="str">
        <f>PRESUPUESTO!E422</f>
        <v>UN</v>
      </c>
      <c r="E962" s="313"/>
      <c r="F962" s="333"/>
      <c r="G962" s="333"/>
      <c r="H962" s="315"/>
      <c r="I962" s="315"/>
      <c r="J962" s="315"/>
      <c r="K962" s="296">
        <f>K963</f>
        <v>28</v>
      </c>
    </row>
    <row r="963" spans="2:11" ht="42.75" customHeight="1" x14ac:dyDescent="0.4">
      <c r="B963" s="323" t="str">
        <f>+IF(K963="",CHAR(64),B962)</f>
        <v>D50110350</v>
      </c>
      <c r="C963" s="269" t="s">
        <v>1475</v>
      </c>
      <c r="D963" s="340"/>
      <c r="E963" s="267" t="s">
        <v>1478</v>
      </c>
      <c r="F963" s="270"/>
      <c r="G963" s="270"/>
      <c r="H963" s="272"/>
      <c r="I963" s="272"/>
      <c r="J963" s="272">
        <v>28</v>
      </c>
      <c r="K963" s="273">
        <f>J963</f>
        <v>28</v>
      </c>
    </row>
    <row r="964" spans="2:11" ht="42.75" customHeight="1" x14ac:dyDescent="0.4">
      <c r="B964" s="293" t="str">
        <f>PRESUPUESTO!C423</f>
        <v>D50110360</v>
      </c>
      <c r="C964" s="294" t="str">
        <f>PRESUPUESTO!D423</f>
        <v>Suministro e instalación de sensor de doble tecnologia PIR 360°-186m², LEVITON OSC15-I0W</v>
      </c>
      <c r="D964" s="295" t="str">
        <f>PRESUPUESTO!E423</f>
        <v>UN</v>
      </c>
      <c r="E964" s="313"/>
      <c r="F964" s="333"/>
      <c r="G964" s="333"/>
      <c r="H964" s="315"/>
      <c r="I964" s="315"/>
      <c r="J964" s="315"/>
      <c r="K964" s="296">
        <f>K965</f>
        <v>2</v>
      </c>
    </row>
    <row r="965" spans="2:11" ht="42.75" customHeight="1" x14ac:dyDescent="0.4">
      <c r="B965" s="323" t="str">
        <f>+IF(K965="",CHAR(64),B964)</f>
        <v>D50110360</v>
      </c>
      <c r="C965" s="269" t="s">
        <v>1475</v>
      </c>
      <c r="D965" s="340"/>
      <c r="E965" s="267"/>
      <c r="F965" s="270"/>
      <c r="G965" s="270"/>
      <c r="H965" s="272"/>
      <c r="I965" s="272"/>
      <c r="J965" s="272">
        <v>2</v>
      </c>
      <c r="K965" s="273">
        <f>J965</f>
        <v>2</v>
      </c>
    </row>
    <row r="966" spans="2:11" ht="42.75" customHeight="1" x14ac:dyDescent="0.4">
      <c r="B966" s="293" t="str">
        <f>PRESUPUESTO!C424</f>
        <v>D50110370</v>
      </c>
      <c r="C966" s="294" t="str">
        <f>PRESUPUESTO!D424</f>
        <v>Suministro e instalación de interruptor sencillo, línea FUTURA-LEGRAND</v>
      </c>
      <c r="D966" s="295" t="str">
        <f>PRESUPUESTO!E424</f>
        <v>UN</v>
      </c>
      <c r="E966" s="313"/>
      <c r="F966" s="333"/>
      <c r="G966" s="333"/>
      <c r="H966" s="315"/>
      <c r="I966" s="315"/>
      <c r="J966" s="315"/>
      <c r="K966" s="296">
        <f>K967</f>
        <v>46</v>
      </c>
    </row>
    <row r="967" spans="2:11" ht="42.75" customHeight="1" x14ac:dyDescent="0.4">
      <c r="B967" s="323" t="str">
        <f>+IF(K967="",CHAR(64),B966)</f>
        <v>D50110370</v>
      </c>
      <c r="C967" s="269" t="s">
        <v>1475</v>
      </c>
      <c r="D967" s="340"/>
      <c r="E967" s="267" t="s">
        <v>1478</v>
      </c>
      <c r="F967" s="270"/>
      <c r="G967" s="270"/>
      <c r="H967" s="272"/>
      <c r="I967" s="272"/>
      <c r="J967" s="272">
        <v>46</v>
      </c>
      <c r="K967" s="273">
        <f>J967</f>
        <v>46</v>
      </c>
    </row>
    <row r="968" spans="2:11" ht="42.75" customHeight="1" x14ac:dyDescent="0.4">
      <c r="B968" s="293" t="str">
        <f>PRESUPUESTO!C425</f>
        <v>D50110380</v>
      </c>
      <c r="C968" s="294" t="str">
        <f>PRESUPUESTO!D425</f>
        <v>Suministro e instalación de interruptor conmutable sencillo, línea FUTURA-LEGRAND</v>
      </c>
      <c r="D968" s="295" t="str">
        <f>PRESUPUESTO!E425</f>
        <v>UN</v>
      </c>
      <c r="E968" s="313"/>
      <c r="F968" s="333"/>
      <c r="G968" s="333"/>
      <c r="H968" s="315"/>
      <c r="I968" s="315"/>
      <c r="J968" s="315"/>
      <c r="K968" s="296">
        <f>K969</f>
        <v>12</v>
      </c>
    </row>
    <row r="969" spans="2:11" ht="42.75" customHeight="1" x14ac:dyDescent="0.4">
      <c r="B969" s="323" t="str">
        <f>+IF(K969="",CHAR(64),B968)</f>
        <v>D50110380</v>
      </c>
      <c r="C969" s="269" t="s">
        <v>1475</v>
      </c>
      <c r="D969" s="340"/>
      <c r="E969" s="267"/>
      <c r="F969" s="270"/>
      <c r="G969" s="270"/>
      <c r="H969" s="272"/>
      <c r="I969" s="272"/>
      <c r="J969" s="272">
        <v>12</v>
      </c>
      <c r="K969" s="273">
        <f>J969</f>
        <v>12</v>
      </c>
    </row>
    <row r="970" spans="2:11" ht="42.75" customHeight="1" x14ac:dyDescent="0.4">
      <c r="B970" s="293" t="str">
        <f>PRESUPUESTO!C426</f>
        <v>D50110390</v>
      </c>
      <c r="C970" s="294" t="str">
        <f>PRESUPUESTO!D426</f>
        <v>Suministro de PANEL LED RD DE INCRUSTAR 18W (P24629)</v>
      </c>
      <c r="D970" s="295" t="str">
        <f>PRESUPUESTO!E426</f>
        <v>UN</v>
      </c>
      <c r="E970" s="313"/>
      <c r="F970" s="333"/>
      <c r="G970" s="333"/>
      <c r="H970" s="315"/>
      <c r="I970" s="315"/>
      <c r="J970" s="315"/>
      <c r="K970" s="296">
        <f>K971</f>
        <v>33</v>
      </c>
    </row>
    <row r="971" spans="2:11" ht="42.75" customHeight="1" x14ac:dyDescent="0.4">
      <c r="B971" s="323" t="str">
        <f>+IF(K971="",CHAR(64),B970)</f>
        <v>D50110390</v>
      </c>
      <c r="C971" s="269" t="s">
        <v>1475</v>
      </c>
      <c r="D971" s="340"/>
      <c r="E971" s="267" t="s">
        <v>1478</v>
      </c>
      <c r="F971" s="270"/>
      <c r="G971" s="270"/>
      <c r="H971" s="272"/>
      <c r="I971" s="272"/>
      <c r="J971" s="272">
        <v>33</v>
      </c>
      <c r="K971" s="273">
        <f>J971</f>
        <v>33</v>
      </c>
    </row>
    <row r="972" spans="2:11" ht="42.75" customHeight="1" x14ac:dyDescent="0.4">
      <c r="B972" s="293" t="str">
        <f>PRESUPUESTO!C427</f>
        <v>D50110400</v>
      </c>
      <c r="C972" s="294" t="str">
        <f>PRESUPUESTO!D427</f>
        <v>Suministro de LUMINARIA LED TIPO AP 20W</v>
      </c>
      <c r="D972" s="295" t="str">
        <f>PRESUPUESTO!E427</f>
        <v>UN</v>
      </c>
      <c r="E972" s="313"/>
      <c r="F972" s="333"/>
      <c r="G972" s="333"/>
      <c r="H972" s="315"/>
      <c r="I972" s="315"/>
      <c r="J972" s="315"/>
      <c r="K972" s="296">
        <f>K973</f>
        <v>15</v>
      </c>
    </row>
    <row r="973" spans="2:11" ht="42.75" customHeight="1" x14ac:dyDescent="0.4">
      <c r="B973" s="323" t="str">
        <f>+IF(K973="",CHAR(64),B972)</f>
        <v>D50110400</v>
      </c>
      <c r="C973" s="269" t="s">
        <v>1475</v>
      </c>
      <c r="D973" s="340"/>
      <c r="E973" s="267" t="s">
        <v>1478</v>
      </c>
      <c r="F973" s="270"/>
      <c r="G973" s="270"/>
      <c r="H973" s="272"/>
      <c r="I973" s="272"/>
      <c r="J973" s="272">
        <v>15</v>
      </c>
      <c r="K973" s="273">
        <f>J973</f>
        <v>15</v>
      </c>
    </row>
    <row r="974" spans="2:11" ht="42.75" customHeight="1" x14ac:dyDescent="0.4">
      <c r="B974" s="293" t="str">
        <f>PRESUPUESTO!C428</f>
        <v>D50110410</v>
      </c>
      <c r="C974" s="294" t="str">
        <f>PRESUPUESTO!D428</f>
        <v>Suministro de LED HERMÉTICA DE 50W (P27371)</v>
      </c>
      <c r="D974" s="295" t="str">
        <f>PRESUPUESTO!E428</f>
        <v>UN</v>
      </c>
      <c r="E974" s="313"/>
      <c r="F974" s="333"/>
      <c r="G974" s="333"/>
      <c r="H974" s="315"/>
      <c r="I974" s="315"/>
      <c r="J974" s="315"/>
      <c r="K974" s="296">
        <f>K975</f>
        <v>6</v>
      </c>
    </row>
    <row r="975" spans="2:11" ht="42.75" customHeight="1" x14ac:dyDescent="0.4">
      <c r="B975" s="323" t="str">
        <f>+IF(K975="",CHAR(64),B974)</f>
        <v>D50110410</v>
      </c>
      <c r="C975" s="269" t="s">
        <v>1475</v>
      </c>
      <c r="D975" s="340"/>
      <c r="E975" s="267" t="s">
        <v>1478</v>
      </c>
      <c r="F975" s="270"/>
      <c r="G975" s="270"/>
      <c r="H975" s="272"/>
      <c r="I975" s="272"/>
      <c r="J975" s="272">
        <v>6</v>
      </c>
      <c r="K975" s="273">
        <f>J975</f>
        <v>6</v>
      </c>
    </row>
    <row r="976" spans="2:11" ht="42.75" customHeight="1" x14ac:dyDescent="0.4">
      <c r="B976" s="293" t="str">
        <f>PRESUPUESTO!C429</f>
        <v>D50110420</v>
      </c>
      <c r="C976" s="294" t="str">
        <f>PRESUPUESTO!D429</f>
        <v>Suministro de PANEL LED DE 60x60cm (P27913)</v>
      </c>
      <c r="D976" s="295" t="str">
        <f>PRESUPUESTO!E429</f>
        <v>UN</v>
      </c>
      <c r="E976" s="313"/>
      <c r="F976" s="333"/>
      <c r="G976" s="333"/>
      <c r="H976" s="315"/>
      <c r="I976" s="315"/>
      <c r="J976" s="315"/>
      <c r="K976" s="296">
        <f>K977</f>
        <v>79</v>
      </c>
    </row>
    <row r="977" spans="2:11" ht="42.75" customHeight="1" x14ac:dyDescent="0.4">
      <c r="B977" s="323" t="str">
        <f>+IF(K977="",CHAR(64),B976)</f>
        <v>D50110420</v>
      </c>
      <c r="C977" s="269" t="s">
        <v>1475</v>
      </c>
      <c r="D977" s="340"/>
      <c r="E977" s="267" t="s">
        <v>1478</v>
      </c>
      <c r="F977" s="270"/>
      <c r="G977" s="270"/>
      <c r="H977" s="272"/>
      <c r="I977" s="272"/>
      <c r="J977" s="272">
        <v>79</v>
      </c>
      <c r="K977" s="273">
        <f>J977</f>
        <v>79</v>
      </c>
    </row>
    <row r="978" spans="2:11" ht="42.75" customHeight="1" x14ac:dyDescent="0.4">
      <c r="B978" s="293" t="str">
        <f>PRESUPUESTO!C430</f>
        <v>D50110450</v>
      </c>
      <c r="C978" s="294" t="str">
        <f>PRESUPUESTO!D430</f>
        <v>Suministro de REFLECTOR LED 20W</v>
      </c>
      <c r="D978" s="295" t="str">
        <f>PRESUPUESTO!E430</f>
        <v>UN</v>
      </c>
      <c r="E978" s="313"/>
      <c r="F978" s="333"/>
      <c r="G978" s="333"/>
      <c r="H978" s="315"/>
      <c r="I978" s="315"/>
      <c r="J978" s="315"/>
      <c r="K978" s="296">
        <f>K979</f>
        <v>9</v>
      </c>
    </row>
    <row r="979" spans="2:11" ht="42.75" customHeight="1" x14ac:dyDescent="0.4">
      <c r="B979" s="323" t="str">
        <f>+IF(K979="",CHAR(64),B978)</f>
        <v>D50110450</v>
      </c>
      <c r="C979" s="269" t="s">
        <v>1475</v>
      </c>
      <c r="D979" s="340"/>
      <c r="E979" s="267" t="s">
        <v>1478</v>
      </c>
      <c r="F979" s="270"/>
      <c r="G979" s="270"/>
      <c r="H979" s="272"/>
      <c r="I979" s="272"/>
      <c r="J979" s="272">
        <v>9</v>
      </c>
      <c r="K979" s="273">
        <f>J979</f>
        <v>9</v>
      </c>
    </row>
    <row r="980" spans="2:11" ht="42.75" customHeight="1" x14ac:dyDescent="0.4">
      <c r="B980" s="293" t="str">
        <f>PRESUPUESTO!C431</f>
        <v>D50110460</v>
      </c>
      <c r="C980" s="294" t="str">
        <f>PRESUPUESTO!D431</f>
        <v>Suministro e instalación de fotocelda para luminarias exteriores</v>
      </c>
      <c r="D980" s="295" t="str">
        <f>PRESUPUESTO!E431</f>
        <v>UN</v>
      </c>
      <c r="E980" s="313"/>
      <c r="F980" s="333"/>
      <c r="G980" s="333"/>
      <c r="H980" s="315"/>
      <c r="I980" s="315"/>
      <c r="J980" s="315"/>
      <c r="K980" s="296">
        <f>K981</f>
        <v>15</v>
      </c>
    </row>
    <row r="981" spans="2:11" ht="42.75" customHeight="1" x14ac:dyDescent="0.4">
      <c r="B981" s="323" t="str">
        <f>+IF(K981="",CHAR(64),B980)</f>
        <v>D50110460</v>
      </c>
      <c r="C981" s="269" t="s">
        <v>1475</v>
      </c>
      <c r="D981" s="340"/>
      <c r="E981" s="267" t="s">
        <v>1478</v>
      </c>
      <c r="F981" s="270"/>
      <c r="G981" s="270"/>
      <c r="H981" s="272"/>
      <c r="I981" s="272"/>
      <c r="J981" s="272">
        <v>15</v>
      </c>
      <c r="K981" s="273">
        <f>J981</f>
        <v>15</v>
      </c>
    </row>
    <row r="982" spans="2:11" ht="42.75" customHeight="1" x14ac:dyDescent="0.4">
      <c r="B982" s="293" t="str">
        <f>PRESUPUESTO!C432</f>
        <v>D50110500</v>
      </c>
      <c r="C982" s="294" t="str">
        <f>PRESUPUESTO!D432</f>
        <v>Suministro e instalación de Poste Metálico de 4 metros 2 pulgadas - Brazo doble</v>
      </c>
      <c r="D982" s="295" t="str">
        <f>PRESUPUESTO!E432</f>
        <v>UN</v>
      </c>
      <c r="E982" s="313"/>
      <c r="F982" s="333"/>
      <c r="G982" s="333"/>
      <c r="H982" s="315"/>
      <c r="I982" s="315"/>
      <c r="J982" s="315"/>
      <c r="K982" s="296">
        <f>K983</f>
        <v>3</v>
      </c>
    </row>
    <row r="983" spans="2:11" ht="42.75" customHeight="1" x14ac:dyDescent="0.4">
      <c r="B983" s="323" t="str">
        <f>+IF(K983="",CHAR(64),B982)</f>
        <v>D50110500</v>
      </c>
      <c r="C983" s="269" t="s">
        <v>1475</v>
      </c>
      <c r="D983" s="340"/>
      <c r="E983" s="267" t="s">
        <v>1478</v>
      </c>
      <c r="F983" s="270"/>
      <c r="G983" s="270"/>
      <c r="H983" s="272"/>
      <c r="I983" s="272"/>
      <c r="J983" s="272">
        <v>3</v>
      </c>
      <c r="K983" s="273">
        <f>J983</f>
        <v>3</v>
      </c>
    </row>
    <row r="984" spans="2:11" ht="42.75" customHeight="1" x14ac:dyDescent="0.4">
      <c r="B984" s="293" t="str">
        <f>PRESUPUESTO!C433</f>
        <v>D50110510</v>
      </c>
      <c r="C984" s="294" t="str">
        <f>PRESUPUESTO!D433</f>
        <v>Suministro e instalación de caja 30x30cm internos</v>
      </c>
      <c r="D984" s="295" t="str">
        <f>PRESUPUESTO!E433</f>
        <v>UN</v>
      </c>
      <c r="E984" s="313"/>
      <c r="F984" s="333"/>
      <c r="G984" s="333"/>
      <c r="H984" s="315"/>
      <c r="I984" s="315"/>
      <c r="J984" s="315"/>
      <c r="K984" s="296">
        <f>K985</f>
        <v>12</v>
      </c>
    </row>
    <row r="985" spans="2:11" ht="42.75" customHeight="1" x14ac:dyDescent="0.4">
      <c r="B985" s="323" t="str">
        <f>+IF(K985="",CHAR(64),B984)</f>
        <v>D50110510</v>
      </c>
      <c r="C985" s="269" t="s">
        <v>1475</v>
      </c>
      <c r="D985" s="340"/>
      <c r="E985" s="267" t="s">
        <v>1478</v>
      </c>
      <c r="F985" s="270"/>
      <c r="G985" s="270"/>
      <c r="H985" s="272"/>
      <c r="I985" s="272"/>
      <c r="J985" s="272">
        <v>12</v>
      </c>
      <c r="K985" s="273">
        <f>J985</f>
        <v>12</v>
      </c>
    </row>
    <row r="986" spans="2:11" ht="42.75" customHeight="1" x14ac:dyDescent="0.4">
      <c r="B986" s="293" t="str">
        <f>PRESUPUESTO!C434</f>
        <v>D50110520</v>
      </c>
      <c r="C986" s="294" t="str">
        <f>PRESUPUESTO!D434</f>
        <v>Suministro e instalación de Poste Metálico de 4 metros 2 pulgadas - Brazo sencillo</v>
      </c>
      <c r="D986" s="295" t="str">
        <f>PRESUPUESTO!E434</f>
        <v>UN</v>
      </c>
      <c r="E986" s="313"/>
      <c r="F986" s="333"/>
      <c r="G986" s="333"/>
      <c r="H986" s="315"/>
      <c r="I986" s="315"/>
      <c r="J986" s="315"/>
      <c r="K986" s="296">
        <f>K987</f>
        <v>9</v>
      </c>
    </row>
    <row r="987" spans="2:11" ht="42.75" customHeight="1" x14ac:dyDescent="0.4">
      <c r="B987" s="323" t="str">
        <f>+IF(K987="",CHAR(64),B986)</f>
        <v>D50110520</v>
      </c>
      <c r="C987" s="269" t="s">
        <v>1475</v>
      </c>
      <c r="D987" s="340"/>
      <c r="E987" s="267" t="s">
        <v>1478</v>
      </c>
      <c r="F987" s="270"/>
      <c r="G987" s="270"/>
      <c r="H987" s="272"/>
      <c r="I987" s="272"/>
      <c r="J987" s="272">
        <v>9</v>
      </c>
      <c r="K987" s="273">
        <f>J987</f>
        <v>9</v>
      </c>
    </row>
    <row r="988" spans="2:11" ht="42.75" customHeight="1" x14ac:dyDescent="0.4">
      <c r="B988" s="293" t="str">
        <f>PRESUPUESTO!C435</f>
        <v>D50110570</v>
      </c>
      <c r="C988" s="294" t="str">
        <f>PRESUPUESTO!D435</f>
        <v>Salida para iluminación exterior 15m embebida, tubería PVC 3/4" y cable HF-FR-LS para luminaria sobrepuesta - No incluye luminaria</v>
      </c>
      <c r="D988" s="295" t="str">
        <f>PRESUPUESTO!E435</f>
        <v>UN</v>
      </c>
      <c r="E988" s="313"/>
      <c r="F988" s="333"/>
      <c r="G988" s="333"/>
      <c r="H988" s="315"/>
      <c r="I988" s="315"/>
      <c r="J988" s="315"/>
      <c r="K988" s="296">
        <f>K989</f>
        <v>12</v>
      </c>
    </row>
    <row r="989" spans="2:11" ht="42.75" customHeight="1" x14ac:dyDescent="0.4">
      <c r="B989" s="323" t="str">
        <f>+IF(K989="",CHAR(64),B988)</f>
        <v>D50110570</v>
      </c>
      <c r="C989" s="269" t="s">
        <v>1475</v>
      </c>
      <c r="D989" s="340"/>
      <c r="E989" s="267" t="s">
        <v>1478</v>
      </c>
      <c r="F989" s="270"/>
      <c r="G989" s="270"/>
      <c r="H989" s="272"/>
      <c r="I989" s="272"/>
      <c r="J989" s="272">
        <v>12</v>
      </c>
      <c r="K989" s="273">
        <f>J989</f>
        <v>12</v>
      </c>
    </row>
    <row r="990" spans="2:11" ht="42.75" customHeight="1" x14ac:dyDescent="0.4">
      <c r="B990" s="293" t="str">
        <f>PRESUPUESTO!C436</f>
        <v>D50110580</v>
      </c>
      <c r="C990" s="294" t="str">
        <f>PRESUPUESTO!D436</f>
        <v>Salida de 3m embebida, tubería PVC 3/4" y cable HF-FR-LS para toma monofásico regulado doble con polo a tierra (2P+T) en piso - No incluye aparato</v>
      </c>
      <c r="D990" s="295" t="str">
        <f>PRESUPUESTO!E436</f>
        <v>UN</v>
      </c>
      <c r="E990" s="313"/>
      <c r="F990" s="333"/>
      <c r="G990" s="333"/>
      <c r="H990" s="315"/>
      <c r="I990" s="315"/>
      <c r="J990" s="315"/>
      <c r="K990" s="296">
        <f>K991</f>
        <v>4</v>
      </c>
    </row>
    <row r="991" spans="2:11" ht="42.75" customHeight="1" x14ac:dyDescent="0.4">
      <c r="B991" s="323" t="str">
        <f>+IF(K991="",CHAR(64),B990)</f>
        <v>D50110580</v>
      </c>
      <c r="C991" s="269" t="s">
        <v>1475</v>
      </c>
      <c r="D991" s="340"/>
      <c r="E991" s="267" t="s">
        <v>1479</v>
      </c>
      <c r="F991" s="270"/>
      <c r="G991" s="270"/>
      <c r="H991" s="272"/>
      <c r="I991" s="272"/>
      <c r="J991" s="272">
        <v>4</v>
      </c>
      <c r="K991" s="273">
        <f>J991</f>
        <v>4</v>
      </c>
    </row>
    <row r="992" spans="2:11" ht="42.75" customHeight="1" x14ac:dyDescent="0.4">
      <c r="B992" s="293" t="str">
        <f>PRESUPUESTO!C437</f>
        <v>D50110590</v>
      </c>
      <c r="C992" s="294" t="str">
        <f>PRESUPUESTO!D437</f>
        <v>Salida de 3m embebida, tubería PVC 3/4" y cable HF-FR-LS para tomacorriente bifásico normal con polo a tierra (FFT) - No incluye aparato</v>
      </c>
      <c r="D992" s="295" t="str">
        <f>PRESUPUESTO!E437</f>
        <v>UN</v>
      </c>
      <c r="E992" s="313"/>
      <c r="F992" s="333"/>
      <c r="G992" s="333"/>
      <c r="H992" s="315"/>
      <c r="I992" s="315"/>
      <c r="J992" s="315"/>
      <c r="K992" s="296">
        <f>K993</f>
        <v>22</v>
      </c>
    </row>
    <row r="993" spans="2:11" ht="42.75" customHeight="1" x14ac:dyDescent="0.4">
      <c r="B993" s="323" t="str">
        <f>+IF(K993="",CHAR(64),B992)</f>
        <v>D50110590</v>
      </c>
      <c r="C993" s="269" t="s">
        <v>1475</v>
      </c>
      <c r="D993" s="340"/>
      <c r="E993" s="267" t="s">
        <v>1479</v>
      </c>
      <c r="F993" s="270"/>
      <c r="G993" s="270"/>
      <c r="H993" s="272"/>
      <c r="I993" s="272"/>
      <c r="J993" s="272">
        <v>22</v>
      </c>
      <c r="K993" s="273">
        <f>J993</f>
        <v>22</v>
      </c>
    </row>
    <row r="994" spans="2:11" ht="42.75" customHeight="1" x14ac:dyDescent="0.4">
      <c r="B994" s="293" t="str">
        <f>PRESUPUESTO!C438</f>
        <v>D50110600</v>
      </c>
      <c r="C994" s="351" t="str">
        <f>PRESUPUESTO!D438</f>
        <v>Salida de 3m embebida, tubería PVC 3/4" y cable HF-FR-LS para toma monofásico normal doble con polo a tierra (2P+T) y protección de falla a tierra (GFCI) - No incluye aparato</v>
      </c>
      <c r="D994" s="295" t="str">
        <f>PRESUPUESTO!E438</f>
        <v>UN</v>
      </c>
      <c r="E994" s="313"/>
      <c r="F994" s="333"/>
      <c r="G994" s="333"/>
      <c r="H994" s="315"/>
      <c r="I994" s="315"/>
      <c r="J994" s="315"/>
      <c r="K994" s="296">
        <f>K995</f>
        <v>16</v>
      </c>
    </row>
    <row r="995" spans="2:11" ht="42.75" customHeight="1" x14ac:dyDescent="0.4">
      <c r="B995" s="323" t="str">
        <f>+IF(K995="",CHAR(64),B994)</f>
        <v>D50110600</v>
      </c>
      <c r="C995" s="269" t="s">
        <v>1475</v>
      </c>
      <c r="D995" s="340"/>
      <c r="E995" s="267" t="s">
        <v>1479</v>
      </c>
      <c r="F995" s="270"/>
      <c r="G995" s="270"/>
      <c r="H995" s="272"/>
      <c r="I995" s="272"/>
      <c r="J995" s="272">
        <v>16</v>
      </c>
      <c r="K995" s="273">
        <f>J995</f>
        <v>16</v>
      </c>
    </row>
    <row r="996" spans="2:11" ht="42.75" customHeight="1" x14ac:dyDescent="0.4">
      <c r="B996" s="293" t="str">
        <f>PRESUPUESTO!C439</f>
        <v>D50110610</v>
      </c>
      <c r="C996" s="294" t="str">
        <f>PRESUPUESTO!D439</f>
        <v>Salida de 3m embebida, tubería PVC 3/4" y cable HFFRLS para toma monofásico normal doble con polo a tierra (2P+T) - No incluye aparato</v>
      </c>
      <c r="D996" s="295" t="str">
        <f>PRESUPUESTO!E439</f>
        <v>UN</v>
      </c>
      <c r="E996" s="313"/>
      <c r="F996" s="333"/>
      <c r="G996" s="333"/>
      <c r="H996" s="315"/>
      <c r="I996" s="315"/>
      <c r="J996" s="315"/>
      <c r="K996" s="296">
        <f>K997</f>
        <v>107</v>
      </c>
    </row>
    <row r="997" spans="2:11" ht="42.75" customHeight="1" x14ac:dyDescent="0.4">
      <c r="B997" s="323" t="str">
        <f>+IF(K997="",CHAR(64),B996)</f>
        <v>D50110610</v>
      </c>
      <c r="C997" s="269" t="s">
        <v>1475</v>
      </c>
      <c r="D997" s="340"/>
      <c r="E997" s="267" t="s">
        <v>1479</v>
      </c>
      <c r="F997" s="270"/>
      <c r="G997" s="270"/>
      <c r="H997" s="272"/>
      <c r="I997" s="272"/>
      <c r="J997" s="272">
        <v>107</v>
      </c>
      <c r="K997" s="273">
        <f>J997</f>
        <v>107</v>
      </c>
    </row>
    <row r="998" spans="2:11" ht="42.75" customHeight="1" x14ac:dyDescent="0.4">
      <c r="B998" s="293" t="str">
        <f>PRESUPUESTO!C440</f>
        <v>D50110620</v>
      </c>
      <c r="C998" s="294" t="str">
        <f>PRESUPUESTO!D440</f>
        <v>Salida de 3m embebida, tubería PVC 3/4" y cable HF-FR-LS para toma monofásico normal doble con polo a tierra (2P+T) en piso - No incluye aparato</v>
      </c>
      <c r="D998" s="295" t="str">
        <f>PRESUPUESTO!E440</f>
        <v>UN</v>
      </c>
      <c r="E998" s="313"/>
      <c r="F998" s="333"/>
      <c r="G998" s="333"/>
      <c r="H998" s="315"/>
      <c r="I998" s="315"/>
      <c r="J998" s="315"/>
      <c r="K998" s="296">
        <f>K999</f>
        <v>12</v>
      </c>
    </row>
    <row r="999" spans="2:11" ht="42.75" customHeight="1" x14ac:dyDescent="0.4">
      <c r="B999" s="323" t="str">
        <f>+IF(K999="",CHAR(64),B998)</f>
        <v>D50110620</v>
      </c>
      <c r="C999" s="269" t="s">
        <v>1475</v>
      </c>
      <c r="D999" s="340"/>
      <c r="E999" s="267" t="s">
        <v>1479</v>
      </c>
      <c r="F999" s="270"/>
      <c r="G999" s="270"/>
      <c r="H999" s="272"/>
      <c r="I999" s="272"/>
      <c r="J999" s="272">
        <v>12</v>
      </c>
      <c r="K999" s="273">
        <f>J999</f>
        <v>12</v>
      </c>
    </row>
    <row r="1000" spans="2:11" ht="42.75" customHeight="1" x14ac:dyDescent="0.4">
      <c r="B1000" s="293" t="str">
        <f>PRESUPUESTO!C441</f>
        <v>D50110630</v>
      </c>
      <c r="C1000" s="294" t="str">
        <f>PRESUPUESTO!D441</f>
        <v>Salida de 3m embebida, tubería PVC 3/4" y cable HF-FR-LS para toma monofásico regulado doble con polo a tierra (2P+T) - No incluye aparato</v>
      </c>
      <c r="D1000" s="295" t="str">
        <f>PRESUPUESTO!E441</f>
        <v>UN</v>
      </c>
      <c r="E1000" s="313"/>
      <c r="F1000" s="333"/>
      <c r="G1000" s="333"/>
      <c r="H1000" s="315"/>
      <c r="I1000" s="315"/>
      <c r="J1000" s="315"/>
      <c r="K1000" s="296">
        <f>K1001</f>
        <v>15</v>
      </c>
    </row>
    <row r="1001" spans="2:11" ht="42.75" customHeight="1" x14ac:dyDescent="0.4">
      <c r="B1001" s="323" t="str">
        <f>+IF(K1001="",CHAR(64),B1000)</f>
        <v>D50110630</v>
      </c>
      <c r="C1001" s="269" t="s">
        <v>1475</v>
      </c>
      <c r="D1001" s="340"/>
      <c r="E1001" s="267" t="s">
        <v>1479</v>
      </c>
      <c r="F1001" s="270"/>
      <c r="G1001" s="270"/>
      <c r="H1001" s="272"/>
      <c r="I1001" s="272"/>
      <c r="J1001" s="272">
        <v>15</v>
      </c>
      <c r="K1001" s="273">
        <f>J1001</f>
        <v>15</v>
      </c>
    </row>
    <row r="1002" spans="2:11" ht="42.75" customHeight="1" x14ac:dyDescent="0.4">
      <c r="B1002" s="293" t="str">
        <f>PRESUPUESTO!C442</f>
        <v>D50110640</v>
      </c>
      <c r="C1002" s="294" t="str">
        <f>PRESUPUESTO!D442</f>
        <v>Suministro e instalación de interruptor doble, línea FUTURA-LEGRAND</v>
      </c>
      <c r="D1002" s="295" t="str">
        <f>PRESUPUESTO!E442</f>
        <v>UN</v>
      </c>
      <c r="E1002" s="313"/>
      <c r="F1002" s="333"/>
      <c r="G1002" s="333"/>
      <c r="H1002" s="315"/>
      <c r="I1002" s="315"/>
      <c r="J1002" s="315"/>
      <c r="K1002" s="296">
        <f>K1003</f>
        <v>2</v>
      </c>
    </row>
    <row r="1003" spans="2:11" ht="42.75" customHeight="1" x14ac:dyDescent="0.4">
      <c r="B1003" s="323" t="str">
        <f>+IF(K1003="",CHAR(64),B1002)</f>
        <v>D50110640</v>
      </c>
      <c r="C1003" s="269" t="s">
        <v>1475</v>
      </c>
      <c r="D1003" s="340"/>
      <c r="E1003" s="267"/>
      <c r="F1003" s="270"/>
      <c r="G1003" s="270"/>
      <c r="H1003" s="272"/>
      <c r="I1003" s="272"/>
      <c r="J1003" s="272">
        <v>2</v>
      </c>
      <c r="K1003" s="273">
        <f>J1003</f>
        <v>2</v>
      </c>
    </row>
    <row r="1004" spans="2:11" ht="42.75" customHeight="1" x14ac:dyDescent="0.4">
      <c r="B1004" s="293" t="str">
        <f>PRESUPUESTO!C443</f>
        <v>D50110650</v>
      </c>
      <c r="C1004" s="294" t="str">
        <f>PRESUPUESTO!D443</f>
        <v>Suministro e instalación de tomacorriente monofásico doble GFCI blanco, línea FUTURA-LEGRAND</v>
      </c>
      <c r="D1004" s="295" t="str">
        <f>PRESUPUESTO!E443</f>
        <v>UN</v>
      </c>
      <c r="E1004" s="313"/>
      <c r="F1004" s="333"/>
      <c r="G1004" s="333"/>
      <c r="H1004" s="315"/>
      <c r="I1004" s="315"/>
      <c r="J1004" s="315"/>
      <c r="K1004" s="296">
        <f>K1005</f>
        <v>16</v>
      </c>
    </row>
    <row r="1005" spans="2:11" ht="42.75" customHeight="1" x14ac:dyDescent="0.4">
      <c r="B1005" s="323" t="str">
        <f>+IF(K1005="",CHAR(64),B1004)</f>
        <v>D50110650</v>
      </c>
      <c r="C1005" s="269" t="s">
        <v>1475</v>
      </c>
      <c r="D1005" s="340"/>
      <c r="E1005" s="267"/>
      <c r="F1005" s="270"/>
      <c r="G1005" s="270"/>
      <c r="H1005" s="272"/>
      <c r="I1005" s="272"/>
      <c r="J1005" s="272">
        <v>16</v>
      </c>
      <c r="K1005" s="273">
        <f>J1005</f>
        <v>16</v>
      </c>
    </row>
    <row r="1006" spans="2:11" ht="42.75" customHeight="1" x14ac:dyDescent="0.4">
      <c r="B1006" s="293" t="str">
        <f>PRESUPUESTO!C444</f>
        <v>D50110660</v>
      </c>
      <c r="C1006" s="294" t="str">
        <f>PRESUPUESTO!D444</f>
        <v>Suministro e instalación de tomacorriente monofásico normal doble, línea FUTURA-LEGRAND</v>
      </c>
      <c r="D1006" s="295" t="str">
        <f>PRESUPUESTO!E444</f>
        <v>UN</v>
      </c>
      <c r="E1006" s="313"/>
      <c r="F1006" s="333"/>
      <c r="G1006" s="333"/>
      <c r="H1006" s="315"/>
      <c r="I1006" s="315"/>
      <c r="J1006" s="315"/>
      <c r="K1006" s="296">
        <f>K1007</f>
        <v>156</v>
      </c>
    </row>
    <row r="1007" spans="2:11" ht="42.75" customHeight="1" x14ac:dyDescent="0.4">
      <c r="B1007" s="323" t="str">
        <f>+IF(K1007="",CHAR(64),B1006)</f>
        <v>D50110660</v>
      </c>
      <c r="C1007" s="269" t="s">
        <v>1475</v>
      </c>
      <c r="D1007" s="340"/>
      <c r="E1007" s="267"/>
      <c r="F1007" s="270"/>
      <c r="G1007" s="270"/>
      <c r="H1007" s="272"/>
      <c r="I1007" s="272"/>
      <c r="J1007" s="272">
        <v>156</v>
      </c>
      <c r="K1007" s="273">
        <f>J1007</f>
        <v>156</v>
      </c>
    </row>
    <row r="1008" spans="2:11" ht="42.75" customHeight="1" x14ac:dyDescent="0.4">
      <c r="B1008" s="293" t="str">
        <f>PRESUPUESTO!C445</f>
        <v>D50110670</v>
      </c>
      <c r="C1008" s="294" t="str">
        <f>PRESUPUESTO!D445</f>
        <v>Suministro e instalación de tomacorriente monofásico regulado doble, línea FUTURA-LEGRAND</v>
      </c>
      <c r="D1008" s="295" t="str">
        <f>PRESUPUESTO!E445</f>
        <v>UN</v>
      </c>
      <c r="E1008" s="313"/>
      <c r="F1008" s="333"/>
      <c r="G1008" s="333"/>
      <c r="H1008" s="315"/>
      <c r="I1008" s="315"/>
      <c r="J1008" s="315"/>
      <c r="K1008" s="296">
        <f>K1009</f>
        <v>19</v>
      </c>
    </row>
    <row r="1009" spans="2:11" ht="42.75" customHeight="1" x14ac:dyDescent="0.4">
      <c r="B1009" s="323" t="str">
        <f>+IF(K1009="",CHAR(64),B1008)</f>
        <v>D50110670</v>
      </c>
      <c r="C1009" s="269" t="s">
        <v>1475</v>
      </c>
      <c r="D1009" s="340"/>
      <c r="E1009" s="267"/>
      <c r="F1009" s="270"/>
      <c r="G1009" s="270"/>
      <c r="H1009" s="272"/>
      <c r="I1009" s="272"/>
      <c r="J1009" s="272">
        <v>19</v>
      </c>
      <c r="K1009" s="273">
        <f>J1009</f>
        <v>19</v>
      </c>
    </row>
    <row r="1010" spans="2:11" ht="42.75" customHeight="1" x14ac:dyDescent="0.4">
      <c r="B1010" s="293" t="str">
        <f>PRESUPUESTO!C446</f>
        <v>D50110680</v>
      </c>
      <c r="C1010" s="294" t="str">
        <f>PRESUPUESTO!D446</f>
        <v>Suministro e instalación de tubo PVC Ø1/2" embebida</v>
      </c>
      <c r="D1010" s="295" t="str">
        <f>PRESUPUESTO!E446</f>
        <v>ML</v>
      </c>
      <c r="E1010" s="313"/>
      <c r="F1010" s="333"/>
      <c r="G1010" s="333"/>
      <c r="H1010" s="315"/>
      <c r="I1010" s="315"/>
      <c r="J1010" s="315"/>
      <c r="K1010" s="296">
        <f>K1011</f>
        <v>10</v>
      </c>
    </row>
    <row r="1011" spans="2:11" ht="42.75" customHeight="1" x14ac:dyDescent="0.4">
      <c r="B1011" s="323" t="str">
        <f>+IF(K1011="",CHAR(64),B1010)</f>
        <v>D50110680</v>
      </c>
      <c r="C1011" s="269" t="s">
        <v>1475</v>
      </c>
      <c r="D1011" s="340"/>
      <c r="E1011" s="267"/>
      <c r="F1011" s="270"/>
      <c r="G1011" s="270"/>
      <c r="H1011" s="272"/>
      <c r="I1011" s="272"/>
      <c r="J1011" s="272">
        <v>10</v>
      </c>
      <c r="K1011" s="273">
        <f>J1011</f>
        <v>10</v>
      </c>
    </row>
    <row r="1012" spans="2:11" ht="42.75" customHeight="1" x14ac:dyDescent="0.4">
      <c r="B1012" s="293" t="str">
        <f>PRESUPUESTO!C447</f>
        <v>D50110690</v>
      </c>
      <c r="C1012" s="294" t="str">
        <f>PRESUPUESTO!D447</f>
        <v>Suministro e instalación de tomacorriente bifásico normal con polo a tierrra (FFT)</v>
      </c>
      <c r="D1012" s="295" t="str">
        <f>PRESUPUESTO!E447</f>
        <v>UN</v>
      </c>
      <c r="E1012" s="313"/>
      <c r="F1012" s="333"/>
      <c r="G1012" s="333"/>
      <c r="H1012" s="315"/>
      <c r="I1012" s="315"/>
      <c r="J1012" s="315"/>
      <c r="K1012" s="296">
        <f>K1013</f>
        <v>22</v>
      </c>
    </row>
    <row r="1013" spans="2:11" ht="42.75" customHeight="1" x14ac:dyDescent="0.4">
      <c r="B1013" s="323" t="str">
        <f>+IF(K1013="",CHAR(64),B1012)</f>
        <v>D50110690</v>
      </c>
      <c r="C1013" s="269" t="s">
        <v>1475</v>
      </c>
      <c r="D1013" s="340"/>
      <c r="E1013" s="267"/>
      <c r="F1013" s="270"/>
      <c r="G1013" s="270"/>
      <c r="H1013" s="272"/>
      <c r="I1013" s="272"/>
      <c r="J1013" s="272">
        <v>22</v>
      </c>
      <c r="K1013" s="273">
        <f>J1013</f>
        <v>22</v>
      </c>
    </row>
    <row r="1014" spans="2:11" ht="42.75" customHeight="1" x14ac:dyDescent="0.4">
      <c r="B1014" s="293" t="str">
        <f>PRESUPUESTO!C448</f>
        <v>D50110700</v>
      </c>
      <c r="C1014" s="294" t="str">
        <f>PRESUPUESTO!D448</f>
        <v>Suministro e instalación de tubo PVC Ø3/4" embebida</v>
      </c>
      <c r="D1014" s="295" t="str">
        <f>PRESUPUESTO!E448</f>
        <v>ML</v>
      </c>
      <c r="E1014" s="313"/>
      <c r="F1014" s="333"/>
      <c r="G1014" s="333"/>
      <c r="H1014" s="315"/>
      <c r="I1014" s="315"/>
      <c r="J1014" s="315"/>
      <c r="K1014" s="296">
        <f>K1015</f>
        <v>62</v>
      </c>
    </row>
    <row r="1015" spans="2:11" ht="42.75" customHeight="1" x14ac:dyDescent="0.4">
      <c r="B1015" s="323" t="str">
        <f>+IF(K1015="",CHAR(64),B1014)</f>
        <v>D50110700</v>
      </c>
      <c r="C1015" s="269" t="s">
        <v>1475</v>
      </c>
      <c r="D1015" s="340"/>
      <c r="E1015" s="267"/>
      <c r="F1015" s="270"/>
      <c r="G1015" s="270"/>
      <c r="H1015" s="272"/>
      <c r="I1015" s="272"/>
      <c r="J1015" s="272">
        <v>62</v>
      </c>
      <c r="K1015" s="273">
        <f>J1015</f>
        <v>62</v>
      </c>
    </row>
    <row r="1016" spans="2:11" ht="42.75" customHeight="1" x14ac:dyDescent="0.4">
      <c r="B1016" s="293" t="str">
        <f>PRESUPUESTO!C449</f>
        <v>D50110720</v>
      </c>
      <c r="C1016" s="294" t="str">
        <f>PRESUPUESTO!D449</f>
        <v>Suministro e instalación de PANEL LED RD DE EMPOTRAR 12W 4000°K (SYLVANIA P24628)</v>
      </c>
      <c r="D1016" s="295" t="str">
        <f>PRESUPUESTO!E449</f>
        <v>UN</v>
      </c>
      <c r="E1016" s="313"/>
      <c r="F1016" s="333"/>
      <c r="G1016" s="333"/>
      <c r="H1016" s="315"/>
      <c r="I1016" s="315"/>
      <c r="J1016" s="315"/>
      <c r="K1016" s="296">
        <f>K1017</f>
        <v>11</v>
      </c>
    </row>
    <row r="1017" spans="2:11" ht="42.75" customHeight="1" x14ac:dyDescent="0.4">
      <c r="B1017" s="323" t="str">
        <f>+IF(K1017="",CHAR(64),B1016)</f>
        <v>D50110720</v>
      </c>
      <c r="C1017" s="269" t="s">
        <v>1475</v>
      </c>
      <c r="D1017" s="340"/>
      <c r="E1017" s="267" t="s">
        <v>1478</v>
      </c>
      <c r="F1017" s="270"/>
      <c r="G1017" s="270"/>
      <c r="H1017" s="272"/>
      <c r="I1017" s="272"/>
      <c r="J1017" s="272">
        <v>11</v>
      </c>
      <c r="K1017" s="273">
        <f>J1017</f>
        <v>11</v>
      </c>
    </row>
    <row r="1018" spans="2:11" ht="42.75" customHeight="1" x14ac:dyDescent="0.4">
      <c r="B1018" s="293" t="str">
        <f>PRESUPUESTO!C450</f>
        <v>D50110730</v>
      </c>
      <c r="C1018" s="294" t="str">
        <f>PRESUPUESTO!D450</f>
        <v>Suministro e instalación de luminaria HERMÉTICA 20W 6500°K (SYLVANIA P24358)</v>
      </c>
      <c r="D1018" s="295" t="str">
        <f>PRESUPUESTO!E450</f>
        <v>UN</v>
      </c>
      <c r="E1018" s="313"/>
      <c r="F1018" s="333"/>
      <c r="G1018" s="333"/>
      <c r="H1018" s="315"/>
      <c r="I1018" s="315"/>
      <c r="J1018" s="315"/>
      <c r="K1018" s="296">
        <f>K1019</f>
        <v>9</v>
      </c>
    </row>
    <row r="1019" spans="2:11" ht="42.75" customHeight="1" x14ac:dyDescent="0.4">
      <c r="B1019" s="323" t="str">
        <f>+IF(K1019="",CHAR(64),B1018)</f>
        <v>D50110730</v>
      </c>
      <c r="C1019" s="269" t="s">
        <v>1475</v>
      </c>
      <c r="D1019" s="340"/>
      <c r="E1019" s="267" t="s">
        <v>1478</v>
      </c>
      <c r="F1019" s="270"/>
      <c r="G1019" s="270"/>
      <c r="H1019" s="272"/>
      <c r="I1019" s="272"/>
      <c r="J1019" s="272">
        <v>9</v>
      </c>
      <c r="K1019" s="273">
        <f>J1019</f>
        <v>9</v>
      </c>
    </row>
    <row r="1020" spans="2:11" ht="42.75" customHeight="1" x14ac:dyDescent="0.4">
      <c r="B1020" s="293" t="str">
        <f>PRESUPUESTO!C451</f>
        <v>D50110750</v>
      </c>
      <c r="C1020" s="294" t="str">
        <f>PRESUPUESTO!D451</f>
        <v>Suministro de luminaria de EMERGENCIA R2 3W (SYLVANIA P23343)</v>
      </c>
      <c r="D1020" s="295" t="str">
        <f>PRESUPUESTO!E451</f>
        <v>UN</v>
      </c>
      <c r="E1020" s="313"/>
      <c r="F1020" s="333"/>
      <c r="G1020" s="333"/>
      <c r="H1020" s="315"/>
      <c r="I1020" s="315"/>
      <c r="J1020" s="315"/>
      <c r="K1020" s="296">
        <f>K1021</f>
        <v>36</v>
      </c>
    </row>
    <row r="1021" spans="2:11" ht="42.75" customHeight="1" x14ac:dyDescent="0.4">
      <c r="B1021" s="323" t="str">
        <f>+IF(K1021="",CHAR(64),B1020)</f>
        <v>D50110750</v>
      </c>
      <c r="C1021" s="269" t="s">
        <v>1475</v>
      </c>
      <c r="D1021" s="340"/>
      <c r="E1021" s="267"/>
      <c r="F1021" s="270"/>
      <c r="G1021" s="270"/>
      <c r="H1021" s="272"/>
      <c r="I1021" s="272"/>
      <c r="J1021" s="272">
        <v>36</v>
      </c>
      <c r="K1021" s="273">
        <f>J1021</f>
        <v>36</v>
      </c>
    </row>
    <row r="1022" spans="2:11" ht="42.75" customHeight="1" x14ac:dyDescent="0.4">
      <c r="B1022" s="293" t="str">
        <f>PRESUPUESTO!C452</f>
        <v>D50110770</v>
      </c>
      <c r="C1022" s="294" t="str">
        <f>PRESUPUESTO!D452</f>
        <v>Salida de 3m embebida, tubería PVC 3/4" y cable HFFRLS para fluxometro  - No incluye aparato</v>
      </c>
      <c r="D1022" s="295" t="str">
        <f>PRESUPUESTO!E452</f>
        <v>UN</v>
      </c>
      <c r="E1022" s="313"/>
      <c r="F1022" s="333"/>
      <c r="G1022" s="333"/>
      <c r="H1022" s="315"/>
      <c r="I1022" s="315"/>
      <c r="J1022" s="315"/>
      <c r="K1022" s="296">
        <f>K1023</f>
        <v>37</v>
      </c>
    </row>
    <row r="1023" spans="2:11" ht="42.75" customHeight="1" x14ac:dyDescent="0.4">
      <c r="B1023" s="323" t="str">
        <f>+IF(K1023="",CHAR(64),B1022)</f>
        <v>D50110770</v>
      </c>
      <c r="C1023" s="269" t="s">
        <v>1475</v>
      </c>
      <c r="D1023" s="340"/>
      <c r="E1023" s="267" t="s">
        <v>1479</v>
      </c>
      <c r="F1023" s="270"/>
      <c r="G1023" s="270"/>
      <c r="H1023" s="272"/>
      <c r="I1023" s="272"/>
      <c r="J1023" s="272">
        <v>37</v>
      </c>
      <c r="K1023" s="273">
        <f>J1023</f>
        <v>37</v>
      </c>
    </row>
    <row r="1024" spans="2:11" ht="42.75" customHeight="1" x14ac:dyDescent="0.4">
      <c r="B1024" s="293" t="str">
        <f>PRESUPUESTO!C453</f>
        <v>D50110780</v>
      </c>
      <c r="C1024" s="294" t="str">
        <f>PRESUPUESTO!D453</f>
        <v>Salida de 3m embebida, tubería EMT 3/4" y cable HF-FR-LS para tomacorriente trifásico normal con polo a tierra (FFFT) - No incluye aparato</v>
      </c>
      <c r="D1024" s="295" t="str">
        <f>PRESUPUESTO!E453</f>
        <v>UN</v>
      </c>
      <c r="E1024" s="313"/>
      <c r="F1024" s="333"/>
      <c r="G1024" s="333"/>
      <c r="H1024" s="315"/>
      <c r="I1024" s="315"/>
      <c r="J1024" s="315"/>
      <c r="K1024" s="296">
        <f>K1025</f>
        <v>3</v>
      </c>
    </row>
    <row r="1025" spans="2:11" ht="42.75" customHeight="1" x14ac:dyDescent="0.4">
      <c r="B1025" s="323" t="str">
        <f>+IF(K1025="",CHAR(64),B1024)</f>
        <v>D50110780</v>
      </c>
      <c r="C1025" s="269" t="s">
        <v>1475</v>
      </c>
      <c r="D1025" s="340"/>
      <c r="E1025" s="267" t="s">
        <v>1479</v>
      </c>
      <c r="F1025" s="270"/>
      <c r="G1025" s="270"/>
      <c r="H1025" s="272"/>
      <c r="I1025" s="272"/>
      <c r="J1025" s="272">
        <v>3</v>
      </c>
      <c r="K1025" s="273">
        <f>J1025</f>
        <v>3</v>
      </c>
    </row>
    <row r="1026" spans="2:11" ht="42.75" customHeight="1" x14ac:dyDescent="0.4">
      <c r="B1026" s="293" t="str">
        <f>PRESUPUESTO!C454</f>
        <v>D50110800</v>
      </c>
      <c r="C1026" s="294" t="str">
        <f>PRESUPUESTO!D454</f>
        <v>Suministro e instalación cable 2 AWG 15kV XLPE</v>
      </c>
      <c r="D1026" s="295" t="str">
        <f>PRESUPUESTO!E454</f>
        <v>ML</v>
      </c>
      <c r="E1026" s="313"/>
      <c r="F1026" s="333"/>
      <c r="G1026" s="333"/>
      <c r="H1026" s="315"/>
      <c r="I1026" s="315"/>
      <c r="J1026" s="315"/>
      <c r="K1026" s="296">
        <f>+K1027</f>
        <v>30</v>
      </c>
    </row>
    <row r="1027" spans="2:11" ht="42.75" customHeight="1" x14ac:dyDescent="0.4">
      <c r="B1027" s="323" t="str">
        <f>+IF(K1027="",CHAR(64),B1026)</f>
        <v>D50110800</v>
      </c>
      <c r="C1027" s="269" t="s">
        <v>1475</v>
      </c>
      <c r="D1027" s="340"/>
      <c r="E1027" s="267"/>
      <c r="F1027" s="270"/>
      <c r="G1027" s="270"/>
      <c r="H1027" s="272"/>
      <c r="I1027" s="272"/>
      <c r="J1027" s="272">
        <v>30</v>
      </c>
      <c r="K1027" s="273">
        <f>J1027</f>
        <v>30</v>
      </c>
    </row>
    <row r="1028" spans="2:11" ht="42.75" customHeight="1" x14ac:dyDescent="0.4">
      <c r="B1028" s="293" t="str">
        <f>PRESUPUESTO!C455</f>
        <v>D50110820</v>
      </c>
      <c r="C1028" s="294" t="str">
        <f>PRESUPUESTO!D455</f>
        <v>Suministro e instalación de caja CS276</v>
      </c>
      <c r="D1028" s="295" t="str">
        <f>PRESUPUESTO!E455</f>
        <v>Un</v>
      </c>
      <c r="E1028" s="313"/>
      <c r="F1028" s="333"/>
      <c r="G1028" s="333"/>
      <c r="H1028" s="315"/>
      <c r="I1028" s="315"/>
      <c r="J1028" s="315"/>
      <c r="K1028" s="296">
        <f>+K1029</f>
        <v>4</v>
      </c>
    </row>
    <row r="1029" spans="2:11" ht="42.75" customHeight="1" x14ac:dyDescent="0.4">
      <c r="B1029" s="323" t="str">
        <f>+IF(K1029="",CHAR(64),B1028)</f>
        <v>D50110820</v>
      </c>
      <c r="C1029" s="269" t="s">
        <v>1475</v>
      </c>
      <c r="D1029" s="340"/>
      <c r="E1029" s="267" t="s">
        <v>1476</v>
      </c>
      <c r="F1029" s="270"/>
      <c r="G1029" s="270"/>
      <c r="H1029" s="272"/>
      <c r="I1029" s="272"/>
      <c r="J1029" s="272">
        <v>4</v>
      </c>
      <c r="K1029" s="273">
        <f>J1029</f>
        <v>4</v>
      </c>
    </row>
    <row r="1030" spans="2:11" ht="42.75" customHeight="1" x14ac:dyDescent="0.4">
      <c r="B1030" s="293" t="str">
        <f>PRESUPUESTO!C456</f>
        <v>D50110830</v>
      </c>
      <c r="C1030" s="294" t="str">
        <f>PRESUPUESTO!D456</f>
        <v>Suministro e instalación de caja CS280</v>
      </c>
      <c r="D1030" s="295" t="str">
        <f>PRESUPUESTO!E456</f>
        <v>Un</v>
      </c>
      <c r="E1030" s="313"/>
      <c r="F1030" s="333"/>
      <c r="G1030" s="333"/>
      <c r="H1030" s="315"/>
      <c r="I1030" s="315"/>
      <c r="J1030" s="315"/>
      <c r="K1030" s="296">
        <f>+K1031</f>
        <v>2</v>
      </c>
    </row>
    <row r="1031" spans="2:11" ht="42.75" customHeight="1" x14ac:dyDescent="0.4">
      <c r="B1031" s="323" t="str">
        <f>+IF(K1031="",CHAR(64),B1030)</f>
        <v>D50110830</v>
      </c>
      <c r="C1031" s="269" t="s">
        <v>1475</v>
      </c>
      <c r="D1031" s="340"/>
      <c r="E1031" s="267" t="s">
        <v>1476</v>
      </c>
      <c r="F1031" s="270"/>
      <c r="G1031" s="270"/>
      <c r="H1031" s="272"/>
      <c r="I1031" s="272"/>
      <c r="J1031" s="272">
        <v>2</v>
      </c>
      <c r="K1031" s="273">
        <f>J1031</f>
        <v>2</v>
      </c>
    </row>
    <row r="1032" spans="2:11" ht="42.75" customHeight="1" x14ac:dyDescent="0.4">
      <c r="B1032" s="293" t="str">
        <f>PRESUPUESTO!C457</f>
        <v>D50110840</v>
      </c>
      <c r="C1032" s="294" t="str">
        <f>PRESUPUESTO!D457</f>
        <v>Suministro e instalación de caja CS274</v>
      </c>
      <c r="D1032" s="295" t="str">
        <f>PRESUPUESTO!E457</f>
        <v>UN</v>
      </c>
      <c r="E1032" s="313"/>
      <c r="F1032" s="333"/>
      <c r="G1032" s="333"/>
      <c r="H1032" s="315"/>
      <c r="I1032" s="315"/>
      <c r="J1032" s="315"/>
      <c r="K1032" s="296">
        <f>+K1033</f>
        <v>4</v>
      </c>
    </row>
    <row r="1033" spans="2:11" ht="42.75" customHeight="1" x14ac:dyDescent="0.4">
      <c r="B1033" s="323" t="str">
        <f>+IF(K1033="",CHAR(64),B1032)</f>
        <v>D50110840</v>
      </c>
      <c r="C1033" s="269" t="s">
        <v>1475</v>
      </c>
      <c r="D1033" s="340"/>
      <c r="E1033" s="267" t="s">
        <v>1476</v>
      </c>
      <c r="F1033" s="270"/>
      <c r="G1033" s="270"/>
      <c r="H1033" s="272"/>
      <c r="I1033" s="272"/>
      <c r="J1033" s="272">
        <v>4</v>
      </c>
      <c r="K1033" s="273">
        <f>J1033</f>
        <v>4</v>
      </c>
    </row>
    <row r="1034" spans="2:11" ht="42.75" customHeight="1" x14ac:dyDescent="0.4">
      <c r="B1034" s="293" t="str">
        <f>PRESUPUESTO!C458</f>
        <v>D50110850</v>
      </c>
      <c r="C1034" s="294" t="str">
        <f>PRESUPUESTO!D458</f>
        <v>Suministro e instalación de caja CS275</v>
      </c>
      <c r="D1034" s="295" t="str">
        <f>PRESUPUESTO!E458</f>
        <v>UN</v>
      </c>
      <c r="E1034" s="313"/>
      <c r="F1034" s="333"/>
      <c r="G1034" s="333"/>
      <c r="H1034" s="315"/>
      <c r="I1034" s="315"/>
      <c r="J1034" s="315"/>
      <c r="K1034" s="296">
        <f>K1035</f>
        <v>1</v>
      </c>
    </row>
    <row r="1035" spans="2:11" ht="42.75" customHeight="1" x14ac:dyDescent="0.4">
      <c r="B1035" s="323" t="str">
        <f>+IF(K1035="",CHAR(64),B1034)</f>
        <v>D50110850</v>
      </c>
      <c r="C1035" s="269" t="s">
        <v>1475</v>
      </c>
      <c r="D1035" s="340"/>
      <c r="E1035" s="267"/>
      <c r="F1035" s="270"/>
      <c r="G1035" s="270"/>
      <c r="H1035" s="272"/>
      <c r="I1035" s="272"/>
      <c r="J1035" s="272">
        <v>1</v>
      </c>
      <c r="K1035" s="273">
        <f>J1035</f>
        <v>1</v>
      </c>
    </row>
    <row r="1036" spans="2:11" ht="42.75" customHeight="1" x14ac:dyDescent="0.4">
      <c r="B1036" s="293" t="str">
        <f>PRESUPUESTO!C459</f>
        <v>D50110940</v>
      </c>
      <c r="C1036" s="294" t="str">
        <f>PRESUPUESTO!D459</f>
        <v>Suministro e instalación de tomacorriente trifásico normal con polo a tierrra (FFFT)</v>
      </c>
      <c r="D1036" s="295" t="str">
        <f>PRESUPUESTO!E459</f>
        <v>UN</v>
      </c>
      <c r="E1036" s="313"/>
      <c r="F1036" s="333"/>
      <c r="G1036" s="333"/>
      <c r="H1036" s="315"/>
      <c r="I1036" s="315"/>
      <c r="J1036" s="315"/>
      <c r="K1036" s="296">
        <f>K1037</f>
        <v>3</v>
      </c>
    </row>
    <row r="1037" spans="2:11" ht="42.75" customHeight="1" x14ac:dyDescent="0.4">
      <c r="B1037" s="323" t="str">
        <f>+IF(K1037="",CHAR(64),B1036)</f>
        <v>D50110940</v>
      </c>
      <c r="C1037" s="269" t="s">
        <v>1475</v>
      </c>
      <c r="D1037" s="340"/>
      <c r="E1037" s="267"/>
      <c r="F1037" s="270"/>
      <c r="G1037" s="270"/>
      <c r="H1037" s="272"/>
      <c r="I1037" s="272"/>
      <c r="J1037" s="272">
        <v>3</v>
      </c>
      <c r="K1037" s="273">
        <f>J1037</f>
        <v>3</v>
      </c>
    </row>
    <row r="1038" spans="2:11" ht="42.75" customHeight="1" x14ac:dyDescent="0.4">
      <c r="B1038" s="293" t="str">
        <f>PRESUPUESTO!C460</f>
        <v>D50110980</v>
      </c>
      <c r="C1038" s="294" t="str">
        <f>PRESUPUESTO!D460</f>
        <v>Suministro e instalación de PANEL LED RD DE SOBREPONER 24W (ECO300SPV24)</v>
      </c>
      <c r="D1038" s="295" t="str">
        <f>PRESUPUESTO!E460</f>
        <v>UN</v>
      </c>
      <c r="E1038" s="313"/>
      <c r="F1038" s="333"/>
      <c r="G1038" s="333"/>
      <c r="H1038" s="315"/>
      <c r="I1038" s="315"/>
      <c r="J1038" s="315"/>
      <c r="K1038" s="296">
        <f>K1039</f>
        <v>67</v>
      </c>
    </row>
    <row r="1039" spans="2:11" ht="42.75" customHeight="1" x14ac:dyDescent="0.4">
      <c r="B1039" s="323" t="str">
        <f>+IF(K1039="",CHAR(64),B1038)</f>
        <v>D50110980</v>
      </c>
      <c r="C1039" s="269" t="s">
        <v>1475</v>
      </c>
      <c r="D1039" s="340"/>
      <c r="E1039" s="267" t="s">
        <v>1478</v>
      </c>
      <c r="F1039" s="270"/>
      <c r="G1039" s="270"/>
      <c r="H1039" s="272"/>
      <c r="I1039" s="272"/>
      <c r="J1039" s="272">
        <v>67</v>
      </c>
      <c r="K1039" s="273">
        <f>J1039</f>
        <v>67</v>
      </c>
    </row>
    <row r="1040" spans="2:11" ht="42.75" customHeight="1" x14ac:dyDescent="0.4">
      <c r="B1040" s="293" t="str">
        <f>PRESUPUESTO!C461</f>
        <v>D50110990</v>
      </c>
      <c r="C1040" s="294" t="str">
        <f>PRESUPUESTO!D461</f>
        <v>Suministro de LED HERMÉTICA DE 40W (P27370)</v>
      </c>
      <c r="D1040" s="295" t="str">
        <f>PRESUPUESTO!E461</f>
        <v>UN</v>
      </c>
      <c r="E1040" s="313"/>
      <c r="F1040" s="333"/>
      <c r="G1040" s="333"/>
      <c r="H1040" s="315"/>
      <c r="I1040" s="315"/>
      <c r="J1040" s="315"/>
      <c r="K1040" s="296">
        <f>+K1041</f>
        <v>107</v>
      </c>
    </row>
    <row r="1041" spans="2:11" ht="42.75" customHeight="1" x14ac:dyDescent="0.4">
      <c r="B1041" s="323" t="str">
        <f>+IF(K1041="",CHAR(64),B1040)</f>
        <v>D50110990</v>
      </c>
      <c r="C1041" s="269" t="s">
        <v>1475</v>
      </c>
      <c r="D1041" s="340"/>
      <c r="E1041" s="267" t="s">
        <v>1478</v>
      </c>
      <c r="F1041" s="270"/>
      <c r="G1041" s="270"/>
      <c r="H1041" s="272"/>
      <c r="I1041" s="272"/>
      <c r="J1041" s="272">
        <v>107</v>
      </c>
      <c r="K1041" s="273">
        <f>J1041</f>
        <v>107</v>
      </c>
    </row>
    <row r="1042" spans="2:11" ht="42.75" customHeight="1" x14ac:dyDescent="0.4">
      <c r="B1042" s="289" t="str">
        <f>PRESUPUESTO!C462</f>
        <v>D50120</v>
      </c>
      <c r="C1042" s="346" t="str">
        <f>PRESUPUESTO!D462</f>
        <v>SISTEMA MALLA PUESTA A TIERRA GENERAL</v>
      </c>
      <c r="D1042" s="347"/>
      <c r="E1042" s="348"/>
      <c r="F1042" s="349"/>
      <c r="G1042" s="349"/>
      <c r="H1042" s="350"/>
      <c r="I1042" s="350"/>
      <c r="J1042" s="350"/>
      <c r="K1042" s="328"/>
    </row>
    <row r="1043" spans="2:11" ht="42.75" customHeight="1" x14ac:dyDescent="0.4">
      <c r="B1043" s="293" t="str">
        <f>PRESUPUESTO!C463</f>
        <v>D50120100</v>
      </c>
      <c r="C1043" s="352" t="str">
        <f>PRESUPUESTO!D463</f>
        <v>Varillas Copperweld de 5/8" x 8'(2,44m)</v>
      </c>
      <c r="D1043" s="295" t="str">
        <f>PRESUPUESTO!E463</f>
        <v>UN</v>
      </c>
      <c r="E1043" s="313"/>
      <c r="F1043" s="333"/>
      <c r="G1043" s="333"/>
      <c r="H1043" s="315"/>
      <c r="I1043" s="315"/>
      <c r="J1043" s="315"/>
      <c r="K1043" s="296">
        <f>K1044</f>
        <v>6</v>
      </c>
    </row>
    <row r="1044" spans="2:11" ht="42.75" customHeight="1" x14ac:dyDescent="0.4">
      <c r="B1044" s="323" t="str">
        <f>+IF(K1044="",CHAR(64),B1043)</f>
        <v>D50120100</v>
      </c>
      <c r="C1044" s="353" t="s">
        <v>1475</v>
      </c>
      <c r="D1044" s="340"/>
      <c r="E1044" s="267"/>
      <c r="F1044" s="266"/>
      <c r="G1044" s="271"/>
      <c r="H1044" s="272"/>
      <c r="I1044" s="271"/>
      <c r="J1044" s="271">
        <v>6</v>
      </c>
      <c r="K1044" s="273">
        <f>J1044</f>
        <v>6</v>
      </c>
    </row>
    <row r="1045" spans="2:11" ht="42.75" customHeight="1" x14ac:dyDescent="0.4">
      <c r="B1045" s="293" t="str">
        <f>PRESUPUESTO!C464</f>
        <v>D50120110</v>
      </c>
      <c r="C1045" s="352" t="str">
        <f>PRESUPUESTO!D464</f>
        <v>Soldadura exotermica en "T " cable 2/0 a barra copperweld</v>
      </c>
      <c r="D1045" s="295" t="str">
        <f>PRESUPUESTO!E464</f>
        <v>UN</v>
      </c>
      <c r="E1045" s="313"/>
      <c r="F1045" s="333"/>
      <c r="G1045" s="333"/>
      <c r="H1045" s="315"/>
      <c r="I1045" s="315"/>
      <c r="J1045" s="315"/>
      <c r="K1045" s="296">
        <f>K1046</f>
        <v>6</v>
      </c>
    </row>
    <row r="1046" spans="2:11" ht="42.75" customHeight="1" x14ac:dyDescent="0.4">
      <c r="B1046" s="323" t="str">
        <f>+IF(K1046="",CHAR(64),B1045)</f>
        <v>D50120110</v>
      </c>
      <c r="C1046" s="353" t="s">
        <v>1475</v>
      </c>
      <c r="D1046" s="340"/>
      <c r="E1046" s="267"/>
      <c r="F1046" s="266"/>
      <c r="G1046" s="271"/>
      <c r="H1046" s="272"/>
      <c r="I1046" s="271"/>
      <c r="J1046" s="271">
        <v>6</v>
      </c>
      <c r="K1046" s="273">
        <f>J1046</f>
        <v>6</v>
      </c>
    </row>
    <row r="1047" spans="2:11" ht="42.75" customHeight="1" x14ac:dyDescent="0.4">
      <c r="B1047" s="293" t="str">
        <f>PRESUPUESTO!C465</f>
        <v>D50120120</v>
      </c>
      <c r="C1047" s="352" t="str">
        <f>PRESUPUESTO!D465</f>
        <v xml:space="preserve">Cajas de inspección de 30x30 cm </v>
      </c>
      <c r="D1047" s="295" t="str">
        <f>PRESUPUESTO!E465</f>
        <v>UN</v>
      </c>
      <c r="E1047" s="313"/>
      <c r="F1047" s="333"/>
      <c r="G1047" s="333"/>
      <c r="H1047" s="315"/>
      <c r="I1047" s="315"/>
      <c r="J1047" s="315"/>
      <c r="K1047" s="296">
        <f>K1048</f>
        <v>2</v>
      </c>
    </row>
    <row r="1048" spans="2:11" ht="42.75" customHeight="1" x14ac:dyDescent="0.4">
      <c r="B1048" s="323" t="str">
        <f>+IF(K1048="",CHAR(64),B1047)</f>
        <v>D50120120</v>
      </c>
      <c r="C1048" s="353" t="s">
        <v>1475</v>
      </c>
      <c r="D1048" s="340"/>
      <c r="E1048" s="267"/>
      <c r="F1048" s="266"/>
      <c r="G1048" s="271"/>
      <c r="H1048" s="272"/>
      <c r="I1048" s="271"/>
      <c r="J1048" s="271">
        <v>2</v>
      </c>
      <c r="K1048" s="273">
        <f>J1048</f>
        <v>2</v>
      </c>
    </row>
    <row r="1049" spans="2:11" ht="42.75" customHeight="1" x14ac:dyDescent="0.4">
      <c r="B1049" s="293" t="str">
        <f>PRESUPUESTO!C466</f>
        <v>D50120130</v>
      </c>
      <c r="C1049" s="352" t="str">
        <f>PRESUPUESTO!D466</f>
        <v xml:space="preserve">Cable N° 2/0 AWG desnudo en cobre malla </v>
      </c>
      <c r="D1049" s="295" t="str">
        <f>PRESUPUESTO!E466</f>
        <v>ML</v>
      </c>
      <c r="E1049" s="313"/>
      <c r="F1049" s="333"/>
      <c r="G1049" s="333"/>
      <c r="H1049" s="315"/>
      <c r="I1049" s="315"/>
      <c r="J1049" s="315"/>
      <c r="K1049" s="296">
        <f>K1050</f>
        <v>115</v>
      </c>
    </row>
    <row r="1050" spans="2:11" ht="42.75" customHeight="1" x14ac:dyDescent="0.4">
      <c r="B1050" s="323" t="str">
        <f>+IF(K1050="",CHAR(64),B1049)</f>
        <v>D50120130</v>
      </c>
      <c r="C1050" s="353" t="s">
        <v>1475</v>
      </c>
      <c r="D1050" s="340"/>
      <c r="E1050" s="267"/>
      <c r="F1050" s="266"/>
      <c r="G1050" s="271"/>
      <c r="H1050" s="354"/>
      <c r="I1050" s="271"/>
      <c r="J1050" s="271">
        <v>115</v>
      </c>
      <c r="K1050" s="273">
        <f>J1050</f>
        <v>115</v>
      </c>
    </row>
    <row r="1051" spans="2:11" ht="49.5" customHeight="1" x14ac:dyDescent="0.4">
      <c r="B1051" s="293" t="str">
        <f>PRESUPUESTO!C467</f>
        <v>D50120140</v>
      </c>
      <c r="C1051" s="352" t="str">
        <f>PRESUPUESTO!D467</f>
        <v>Suministro e instalación de canalizacion EMT 1" y Cable N° 2/0 AWG desnudo en cobre conexión malla - subestación</v>
      </c>
      <c r="D1051" s="295" t="str">
        <f>PRESUPUESTO!E467</f>
        <v>ML</v>
      </c>
      <c r="E1051" s="313"/>
      <c r="F1051" s="333"/>
      <c r="G1051" s="333"/>
      <c r="H1051" s="315"/>
      <c r="I1051" s="315"/>
      <c r="J1051" s="315"/>
      <c r="K1051" s="296">
        <f>K1052</f>
        <v>10</v>
      </c>
    </row>
    <row r="1052" spans="2:11" ht="42.75" customHeight="1" x14ac:dyDescent="0.4">
      <c r="B1052" s="323" t="str">
        <f>+IF(K1052="",CHAR(64),B1051)</f>
        <v>D50120140</v>
      </c>
      <c r="C1052" s="353" t="s">
        <v>1475</v>
      </c>
      <c r="D1052" s="340"/>
      <c r="E1052" s="267"/>
      <c r="F1052" s="266"/>
      <c r="G1052" s="271"/>
      <c r="H1052" s="354"/>
      <c r="I1052" s="271"/>
      <c r="J1052" s="271">
        <v>10</v>
      </c>
      <c r="K1052" s="273">
        <f>J1052</f>
        <v>10</v>
      </c>
    </row>
    <row r="1053" spans="2:11" ht="49.5" customHeight="1" x14ac:dyDescent="0.4">
      <c r="B1053" s="293" t="str">
        <f>PRESUPUESTO!C468</f>
        <v>D50120150</v>
      </c>
      <c r="C1053" s="352" t="str">
        <f>PRESUPUESTO!D468</f>
        <v>Barraje de equipotencialización platina de cobre (50x5 mm) 50cm de largo con 2 aisladores de fibra  tipo barril para cuarto BT</v>
      </c>
      <c r="D1053" s="295" t="str">
        <f>PRESUPUESTO!E468</f>
        <v>UN</v>
      </c>
      <c r="E1053" s="313"/>
      <c r="F1053" s="333"/>
      <c r="G1053" s="333"/>
      <c r="H1053" s="315"/>
      <c r="I1053" s="315"/>
      <c r="J1053" s="315"/>
      <c r="K1053" s="296">
        <f>K1054</f>
        <v>1</v>
      </c>
    </row>
    <row r="1054" spans="2:11" ht="42.75" customHeight="1" x14ac:dyDescent="0.4">
      <c r="B1054" s="323" t="str">
        <f>+IF(K1054="",CHAR(64),B1053)</f>
        <v>D50120150</v>
      </c>
      <c r="C1054" s="353" t="s">
        <v>1475</v>
      </c>
      <c r="D1054" s="340"/>
      <c r="E1054" s="267"/>
      <c r="F1054" s="266"/>
      <c r="G1054" s="271"/>
      <c r="H1054" s="272"/>
      <c r="I1054" s="271"/>
      <c r="J1054" s="271">
        <v>1</v>
      </c>
      <c r="K1054" s="273">
        <f>J1054</f>
        <v>1</v>
      </c>
    </row>
    <row r="1055" spans="2:11" ht="42.75" customHeight="1" x14ac:dyDescent="0.4">
      <c r="B1055" s="293" t="str">
        <f>PRESUPUESTO!C469</f>
        <v>D50120160</v>
      </c>
      <c r="C1055" s="352" t="str">
        <f>PRESUPUESTO!D469</f>
        <v>Bornes de compresion tipo ojo para conexión de barrajes a malla de puesta a tierra</v>
      </c>
      <c r="D1055" s="295" t="str">
        <f>PRESUPUESTO!E469</f>
        <v>UN</v>
      </c>
      <c r="E1055" s="313"/>
      <c r="F1055" s="333"/>
      <c r="G1055" s="333"/>
      <c r="H1055" s="315"/>
      <c r="I1055" s="315"/>
      <c r="J1055" s="315"/>
      <c r="K1055" s="296">
        <f>K1056</f>
        <v>20</v>
      </c>
    </row>
    <row r="1056" spans="2:11" ht="42.75" customHeight="1" x14ac:dyDescent="0.4">
      <c r="B1056" s="323" t="str">
        <f>+IF(K1056="",CHAR(64),B1055)</f>
        <v>D50120160</v>
      </c>
      <c r="C1056" s="353" t="s">
        <v>1475</v>
      </c>
      <c r="D1056" s="340"/>
      <c r="E1056" s="267"/>
      <c r="F1056" s="266"/>
      <c r="G1056" s="271"/>
      <c r="H1056" s="272"/>
      <c r="I1056" s="271"/>
      <c r="J1056" s="271">
        <v>20</v>
      </c>
      <c r="K1056" s="273">
        <f>J1056</f>
        <v>20</v>
      </c>
    </row>
    <row r="1057" spans="2:11" ht="42.75" customHeight="1" x14ac:dyDescent="0.4">
      <c r="B1057" s="293" t="str">
        <f>PRESUPUESTO!C470</f>
        <v>D50120170</v>
      </c>
      <c r="C1057" s="352" t="str">
        <f>PRESUPUESTO!D470</f>
        <v>Excavación y preparación del terreno con químico</v>
      </c>
      <c r="D1057" s="295" t="str">
        <f>PRESUPUESTO!E470</f>
        <v>UN</v>
      </c>
      <c r="E1057" s="313"/>
      <c r="F1057" s="333"/>
      <c r="G1057" s="333"/>
      <c r="H1057" s="315"/>
      <c r="I1057" s="315"/>
      <c r="J1057" s="315"/>
      <c r="K1057" s="296">
        <f>K1058</f>
        <v>6</v>
      </c>
    </row>
    <row r="1058" spans="2:11" ht="42.75" customHeight="1" x14ac:dyDescent="0.4">
      <c r="B1058" s="323" t="str">
        <f>+IF(K1058="",CHAR(64),B1057)</f>
        <v>D50120170</v>
      </c>
      <c r="C1058" s="353" t="s">
        <v>1475</v>
      </c>
      <c r="D1058" s="340"/>
      <c r="E1058" s="267"/>
      <c r="F1058" s="266"/>
      <c r="G1058" s="271"/>
      <c r="H1058" s="272"/>
      <c r="I1058" s="354"/>
      <c r="J1058" s="271">
        <v>6</v>
      </c>
      <c r="K1058" s="273">
        <f>J1058</f>
        <v>6</v>
      </c>
    </row>
    <row r="1059" spans="2:11" ht="42.75" customHeight="1" x14ac:dyDescent="0.4">
      <c r="B1059" s="293" t="str">
        <f>PRESUPUESTO!C471</f>
        <v>D50120180</v>
      </c>
      <c r="C1059" s="352" t="str">
        <f>PRESUPUESTO!D471</f>
        <v>Medición de malla de puesta a tierra post construccion</v>
      </c>
      <c r="D1059" s="295" t="str">
        <f>PRESUPUESTO!E471</f>
        <v>GLB</v>
      </c>
      <c r="E1059" s="313"/>
      <c r="F1059" s="333"/>
      <c r="G1059" s="333"/>
      <c r="H1059" s="315"/>
      <c r="I1059" s="315"/>
      <c r="J1059" s="315"/>
      <c r="K1059" s="296">
        <f>K1060</f>
        <v>1</v>
      </c>
    </row>
    <row r="1060" spans="2:11" ht="42.75" customHeight="1" x14ac:dyDescent="0.4">
      <c r="B1060" s="323" t="str">
        <f>+IF(K1060="",CHAR(64),B1059)</f>
        <v>D50120180</v>
      </c>
      <c r="C1060" s="353" t="s">
        <v>1475</v>
      </c>
      <c r="D1060" s="340"/>
      <c r="E1060" s="267"/>
      <c r="F1060" s="266"/>
      <c r="G1060" s="271"/>
      <c r="H1060" s="272"/>
      <c r="I1060" s="271"/>
      <c r="J1060" s="271">
        <v>1</v>
      </c>
      <c r="K1060" s="273">
        <f>J1060</f>
        <v>1</v>
      </c>
    </row>
    <row r="1061" spans="2:11" ht="42.75" customHeight="1" x14ac:dyDescent="0.4">
      <c r="B1061" s="293" t="str">
        <f>PRESUPUESTO!C472</f>
        <v>D50120210</v>
      </c>
      <c r="C1061" s="352" t="str">
        <f>PRESUPUESTO!D472</f>
        <v>Soldadura exotermica en "T" cable 2/0 a cable 2/0</v>
      </c>
      <c r="D1061" s="295" t="str">
        <f>PRESUPUESTO!E472</f>
        <v>UN</v>
      </c>
      <c r="E1061" s="313"/>
      <c r="F1061" s="333"/>
      <c r="G1061" s="333"/>
      <c r="H1061" s="315"/>
      <c r="I1061" s="315"/>
      <c r="J1061" s="315"/>
      <c r="K1061" s="296">
        <f>K1062</f>
        <v>10</v>
      </c>
    </row>
    <row r="1062" spans="2:11" ht="42.75" customHeight="1" x14ac:dyDescent="0.4">
      <c r="B1062" s="323" t="str">
        <f>+IF(K1062="",CHAR(64),B1061)</f>
        <v>D50120210</v>
      </c>
      <c r="C1062" s="353" t="s">
        <v>1475</v>
      </c>
      <c r="D1062" s="340"/>
      <c r="E1062" s="267"/>
      <c r="F1062" s="266"/>
      <c r="G1062" s="271"/>
      <c r="H1062" s="272"/>
      <c r="I1062" s="271"/>
      <c r="J1062" s="271">
        <v>10</v>
      </c>
      <c r="K1062" s="273">
        <f>J1062</f>
        <v>10</v>
      </c>
    </row>
    <row r="1063" spans="2:11" ht="42.75" customHeight="1" x14ac:dyDescent="0.4">
      <c r="B1063" s="293" t="str">
        <f>PRESUPUESTO!C473</f>
        <v>D50120220</v>
      </c>
      <c r="C1063" s="352" t="str">
        <f>PRESUPUESTO!D473</f>
        <v>Soldadura exotermica en "cruz" cable 2/0 a cable 2/0"</v>
      </c>
      <c r="D1063" s="295" t="str">
        <f>PRESUPUESTO!E473</f>
        <v>UN</v>
      </c>
      <c r="E1063" s="313"/>
      <c r="F1063" s="333"/>
      <c r="G1063" s="333"/>
      <c r="H1063" s="315"/>
      <c r="I1063" s="315"/>
      <c r="J1063" s="315"/>
      <c r="K1063" s="296">
        <f>K1064</f>
        <v>9</v>
      </c>
    </row>
    <row r="1064" spans="2:11" ht="42.75" customHeight="1" x14ac:dyDescent="0.4">
      <c r="B1064" s="323" t="str">
        <f>+IF(K1064="",CHAR(64),B1063)</f>
        <v>D50120220</v>
      </c>
      <c r="C1064" s="353" t="s">
        <v>1475</v>
      </c>
      <c r="D1064" s="340"/>
      <c r="E1064" s="267"/>
      <c r="F1064" s="266"/>
      <c r="G1064" s="271"/>
      <c r="H1064" s="272"/>
      <c r="I1064" s="271"/>
      <c r="J1064" s="271">
        <v>9</v>
      </c>
      <c r="K1064" s="273">
        <f>J1064</f>
        <v>9</v>
      </c>
    </row>
    <row r="1065" spans="2:11" ht="42.75" customHeight="1" x14ac:dyDescent="0.4">
      <c r="B1065" s="289" t="str">
        <f>PRESUPUESTO!C474</f>
        <v>D501201</v>
      </c>
      <c r="C1065" s="346" t="str">
        <f>PRESUPUESTO!D474</f>
        <v>TRÁMITES Y CERTIFICACIONES</v>
      </c>
      <c r="D1065" s="336"/>
      <c r="E1065" s="337"/>
      <c r="F1065" s="355"/>
      <c r="G1065" s="355"/>
      <c r="H1065" s="339"/>
      <c r="I1065" s="339"/>
      <c r="J1065" s="339"/>
      <c r="K1065" s="328"/>
    </row>
    <row r="1066" spans="2:11" ht="42.75" customHeight="1" x14ac:dyDescent="0.4">
      <c r="B1066" s="293" t="str">
        <f>PRESUPUESTO!C475</f>
        <v>D50120190</v>
      </c>
      <c r="C1066" s="352" t="str">
        <f>PRESUPUESTO!D475</f>
        <v>Solicitud de disponibilidad de servicio ante OR</v>
      </c>
      <c r="D1066" s="295" t="str">
        <f>PRESUPUESTO!E475</f>
        <v>GLB</v>
      </c>
      <c r="E1066" s="313"/>
      <c r="F1066" s="333"/>
      <c r="G1066" s="333"/>
      <c r="H1066" s="315"/>
      <c r="I1066" s="315"/>
      <c r="J1066" s="315"/>
      <c r="K1066" s="296">
        <f>K1067</f>
        <v>1</v>
      </c>
    </row>
    <row r="1067" spans="2:11" ht="42.75" customHeight="1" x14ac:dyDescent="0.4">
      <c r="B1067" s="323" t="str">
        <f>+IF(K1067="",CHAR(64),B1066)</f>
        <v>D50120190</v>
      </c>
      <c r="C1067" s="353" t="s">
        <v>1475</v>
      </c>
      <c r="D1067" s="340"/>
      <c r="E1067" s="267"/>
      <c r="F1067" s="266"/>
      <c r="G1067" s="271"/>
      <c r="H1067" s="272"/>
      <c r="I1067" s="271"/>
      <c r="J1067" s="271">
        <v>1</v>
      </c>
      <c r="K1067" s="273">
        <f>J1067</f>
        <v>1</v>
      </c>
    </row>
    <row r="1068" spans="2:11" ht="42.75" customHeight="1" x14ac:dyDescent="0.4">
      <c r="B1068" s="293" t="str">
        <f>PRESUPUESTO!C476</f>
        <v>D50120200</v>
      </c>
      <c r="C1068" s="352" t="str">
        <f>PRESUPUESTO!D476</f>
        <v>Tramite de energización</v>
      </c>
      <c r="D1068" s="295" t="str">
        <f>PRESUPUESTO!E476</f>
        <v>GLB</v>
      </c>
      <c r="E1068" s="313"/>
      <c r="F1068" s="333"/>
      <c r="G1068" s="333"/>
      <c r="H1068" s="315"/>
      <c r="I1068" s="315"/>
      <c r="J1068" s="315"/>
      <c r="K1068" s="296">
        <f>K1069</f>
        <v>1</v>
      </c>
    </row>
    <row r="1069" spans="2:11" ht="42.75" customHeight="1" x14ac:dyDescent="0.4">
      <c r="B1069" s="323" t="str">
        <f>+IF(K1069="",CHAR(64),B1068)</f>
        <v>D50120200</v>
      </c>
      <c r="C1069" s="353" t="s">
        <v>1475</v>
      </c>
      <c r="D1069" s="340"/>
      <c r="E1069" s="267"/>
      <c r="F1069" s="266"/>
      <c r="G1069" s="271"/>
      <c r="H1069" s="272"/>
      <c r="I1069" s="271"/>
      <c r="J1069" s="271">
        <v>1</v>
      </c>
      <c r="K1069" s="273">
        <f>J1069</f>
        <v>1</v>
      </c>
    </row>
    <row r="1070" spans="2:11" ht="42.75" customHeight="1" x14ac:dyDescent="0.4">
      <c r="B1070" s="293" t="str">
        <f>PRESUPUESTO!C477</f>
        <v>D50110710</v>
      </c>
      <c r="C1070" s="294" t="str">
        <f>PRESUPUESTO!D477</f>
        <v>Certificación RETIE y RETILAP</v>
      </c>
      <c r="D1070" s="295" t="str">
        <f>PRESUPUESTO!E477</f>
        <v>UN</v>
      </c>
      <c r="E1070" s="313"/>
      <c r="F1070" s="333"/>
      <c r="G1070" s="333"/>
      <c r="H1070" s="315"/>
      <c r="I1070" s="315"/>
      <c r="J1070" s="315"/>
      <c r="K1070" s="296">
        <f>K1071</f>
        <v>1</v>
      </c>
    </row>
    <row r="1071" spans="2:11" ht="42.75" customHeight="1" x14ac:dyDescent="0.4">
      <c r="B1071" s="323" t="str">
        <f>+IF(K1071="",CHAR(64),B1070)</f>
        <v>D50110710</v>
      </c>
      <c r="C1071" s="269" t="s">
        <v>1475</v>
      </c>
      <c r="D1071" s="340"/>
      <c r="E1071" s="267"/>
      <c r="F1071" s="270"/>
      <c r="G1071" s="270"/>
      <c r="H1071" s="272"/>
      <c r="I1071" s="272"/>
      <c r="J1071" s="272">
        <v>1</v>
      </c>
      <c r="K1071" s="273">
        <f>J1071</f>
        <v>1</v>
      </c>
    </row>
    <row r="1072" spans="2:11" ht="42.75" customHeight="1" x14ac:dyDescent="0.4">
      <c r="B1072" s="289" t="str">
        <f>PRESUPUESTO!C478</f>
        <v>D50180</v>
      </c>
      <c r="C1072" s="346" t="str">
        <f>PRESUPUESTO!D478</f>
        <v>SISTEMA DE PROTECCIÓN CONTRA DESCARGAS ATMOSFÉRICAS</v>
      </c>
      <c r="D1072" s="336"/>
      <c r="E1072" s="337"/>
      <c r="F1072" s="355"/>
      <c r="G1072" s="355"/>
      <c r="H1072" s="339"/>
      <c r="I1072" s="339"/>
      <c r="J1072" s="339"/>
      <c r="K1072" s="328"/>
    </row>
    <row r="1073" spans="2:11" ht="42.75" customHeight="1" x14ac:dyDescent="0.4">
      <c r="B1073" s="293" t="str">
        <f>PRESUPUESTO!C479</f>
        <v>D5018000</v>
      </c>
      <c r="C1073" s="352" t="str">
        <f>PRESUPUESTO!D479</f>
        <v>Suministro e intalación de alambrón de aluminio (Incluye accesorios)</v>
      </c>
      <c r="D1073" s="295" t="str">
        <f>PRESUPUESTO!E479</f>
        <v>ML</v>
      </c>
      <c r="E1073" s="313"/>
      <c r="F1073" s="333"/>
      <c r="G1073" s="333"/>
      <c r="H1073" s="315"/>
      <c r="I1073" s="315"/>
      <c r="J1073" s="315"/>
      <c r="K1073" s="296">
        <f>K1074</f>
        <v>310</v>
      </c>
    </row>
    <row r="1074" spans="2:11" ht="42.75" customHeight="1" x14ac:dyDescent="0.4">
      <c r="B1074" s="323" t="str">
        <f>+IF(K1074="",CHAR(64),B1073)</f>
        <v>D5018000</v>
      </c>
      <c r="C1074" s="353" t="s">
        <v>1475</v>
      </c>
      <c r="D1074" s="340"/>
      <c r="E1074" s="267"/>
      <c r="F1074" s="266"/>
      <c r="G1074" s="271"/>
      <c r="H1074" s="272"/>
      <c r="I1074" s="271"/>
      <c r="J1074" s="271">
        <f>262+48</f>
        <v>310</v>
      </c>
      <c r="K1074" s="273">
        <f>J1074</f>
        <v>310</v>
      </c>
    </row>
    <row r="1075" spans="2:11" ht="42.75" customHeight="1" x14ac:dyDescent="0.4">
      <c r="B1075" s="293" t="str">
        <f>PRESUPUESTO!C480</f>
        <v>D5018020</v>
      </c>
      <c r="C1075" s="352" t="str">
        <f>PRESUPUESTO!D480</f>
        <v>Varillas Copperweld de 5/8" x 8'(2,44m)</v>
      </c>
      <c r="D1075" s="295" t="str">
        <f>PRESUPUESTO!E480</f>
        <v>UN</v>
      </c>
      <c r="E1075" s="313"/>
      <c r="F1075" s="333"/>
      <c r="G1075" s="333"/>
      <c r="H1075" s="315"/>
      <c r="I1075" s="315"/>
      <c r="J1075" s="315"/>
      <c r="K1075" s="296">
        <f>K1076</f>
        <v>6</v>
      </c>
    </row>
    <row r="1076" spans="2:11" ht="42.75" customHeight="1" x14ac:dyDescent="0.4">
      <c r="B1076" s="323" t="str">
        <f>+IF(K1076="",CHAR(64),B1075)</f>
        <v>D5018020</v>
      </c>
      <c r="C1076" s="353" t="s">
        <v>1475</v>
      </c>
      <c r="D1076" s="340"/>
      <c r="E1076" s="267"/>
      <c r="F1076" s="266"/>
      <c r="G1076" s="271"/>
      <c r="H1076" s="272"/>
      <c r="I1076" s="271"/>
      <c r="J1076" s="271">
        <v>6</v>
      </c>
      <c r="K1076" s="273">
        <f>J1076</f>
        <v>6</v>
      </c>
    </row>
    <row r="1077" spans="2:11" ht="42.75" customHeight="1" x14ac:dyDescent="0.4">
      <c r="B1077" s="293" t="str">
        <f>PRESUPUESTO!C481</f>
        <v>D5018030</v>
      </c>
      <c r="C1077" s="352" t="str">
        <f>PRESUPUESTO!D481</f>
        <v>Suministro e instalación de bajante en cable 1/0 Al</v>
      </c>
      <c r="D1077" s="295" t="str">
        <f>PRESUPUESTO!E481</f>
        <v>UN</v>
      </c>
      <c r="E1077" s="313"/>
      <c r="F1077" s="333"/>
      <c r="G1077" s="333"/>
      <c r="H1077" s="315"/>
      <c r="I1077" s="315"/>
      <c r="J1077" s="315"/>
      <c r="K1077" s="296">
        <f>+K1078</f>
        <v>6</v>
      </c>
    </row>
    <row r="1078" spans="2:11" ht="42.75" customHeight="1" x14ac:dyDescent="0.4">
      <c r="B1078" s="323" t="str">
        <f>+IF(K1078="",CHAR(64),B1077)</f>
        <v>D5018030</v>
      </c>
      <c r="C1078" s="353" t="s">
        <v>1475</v>
      </c>
      <c r="D1078" s="340"/>
      <c r="E1078" s="267"/>
      <c r="F1078" s="266"/>
      <c r="G1078" s="271"/>
      <c r="H1078" s="354"/>
      <c r="I1078" s="271"/>
      <c r="J1078" s="271">
        <v>6</v>
      </c>
      <c r="K1078" s="273">
        <f>J1078</f>
        <v>6</v>
      </c>
    </row>
    <row r="1079" spans="2:11" ht="42.75" customHeight="1" x14ac:dyDescent="0.4">
      <c r="B1079" s="293" t="str">
        <f>PRESUPUESTO!C482</f>
        <v>D5018050</v>
      </c>
      <c r="C1079" s="352" t="str">
        <f>PRESUPUESTO!D482</f>
        <v>Cajas de inspección de 30x30 cm para interconexion de pozos</v>
      </c>
      <c r="D1079" s="295" t="str">
        <f>PRESUPUESTO!E482</f>
        <v>UN</v>
      </c>
      <c r="E1079" s="313"/>
      <c r="F1079" s="333"/>
      <c r="G1079" s="333"/>
      <c r="H1079" s="315"/>
      <c r="I1079" s="315"/>
      <c r="J1079" s="315"/>
      <c r="K1079" s="296">
        <f>K1080</f>
        <v>6</v>
      </c>
    </row>
    <row r="1080" spans="2:11" ht="42.75" customHeight="1" x14ac:dyDescent="0.4">
      <c r="B1080" s="323" t="str">
        <f>+IF(K1080="",CHAR(64),B1079)</f>
        <v>D5018050</v>
      </c>
      <c r="C1080" s="353" t="s">
        <v>1475</v>
      </c>
      <c r="D1080" s="340"/>
      <c r="E1080" s="267"/>
      <c r="F1080" s="266"/>
      <c r="G1080" s="271"/>
      <c r="H1080" s="272"/>
      <c r="I1080" s="271"/>
      <c r="J1080" s="271">
        <v>6</v>
      </c>
      <c r="K1080" s="273">
        <f>J1080</f>
        <v>6</v>
      </c>
    </row>
    <row r="1081" spans="2:11" ht="49.5" customHeight="1" x14ac:dyDescent="0.4">
      <c r="B1081" s="293" t="str">
        <f>PRESUPUESTO!C483</f>
        <v>D5018060</v>
      </c>
      <c r="C1081" s="352" t="str">
        <f>PRESUPUESTO!D483</f>
        <v>Interconexión de pozos a barraje equipotencial con Cable desnudo Cu # 2/0 AWG - Anillo inferior apantallamiento</v>
      </c>
      <c r="D1081" s="295" t="str">
        <f>PRESUPUESTO!E483</f>
        <v>ML</v>
      </c>
      <c r="E1081" s="313"/>
      <c r="F1081" s="333"/>
      <c r="G1081" s="333"/>
      <c r="H1081" s="315"/>
      <c r="I1081" s="315"/>
      <c r="J1081" s="315"/>
      <c r="K1081" s="296">
        <f>K1082</f>
        <v>314</v>
      </c>
    </row>
    <row r="1082" spans="2:11" ht="42.75" customHeight="1" x14ac:dyDescent="0.4">
      <c r="B1082" s="323" t="str">
        <f>+IF(K1082="",CHAR(64),B1081)</f>
        <v>D5018060</v>
      </c>
      <c r="C1082" s="353" t="s">
        <v>1475</v>
      </c>
      <c r="D1082" s="340"/>
      <c r="E1082" s="267"/>
      <c r="F1082" s="266"/>
      <c r="G1082" s="271"/>
      <c r="H1082" s="354"/>
      <c r="I1082" s="271"/>
      <c r="J1082" s="271">
        <v>314</v>
      </c>
      <c r="K1082" s="273">
        <f>J1082</f>
        <v>314</v>
      </c>
    </row>
    <row r="1083" spans="2:11" ht="42.75" customHeight="1" x14ac:dyDescent="0.4">
      <c r="B1083" s="293" t="str">
        <f>PRESUPUESTO!C484</f>
        <v>D5018070</v>
      </c>
      <c r="C1083" s="352" t="str">
        <f>PRESUPUESTO!D484</f>
        <v>Medición con Megger, certificación de menos de 10 Omhs</v>
      </c>
      <c r="D1083" s="295" t="str">
        <f>PRESUPUESTO!E484</f>
        <v>GLB</v>
      </c>
      <c r="E1083" s="313"/>
      <c r="F1083" s="333"/>
      <c r="G1083" s="333"/>
      <c r="H1083" s="315"/>
      <c r="I1083" s="315"/>
      <c r="J1083" s="315"/>
      <c r="K1083" s="296">
        <f>K1084</f>
        <v>1</v>
      </c>
    </row>
    <row r="1084" spans="2:11" ht="42.75" customHeight="1" x14ac:dyDescent="0.4">
      <c r="B1084" s="323" t="str">
        <f>+IF(K1084="",CHAR(64),B1083)</f>
        <v>D5018070</v>
      </c>
      <c r="C1084" s="353" t="s">
        <v>1475</v>
      </c>
      <c r="D1084" s="340"/>
      <c r="E1084" s="267"/>
      <c r="F1084" s="266"/>
      <c r="G1084" s="271"/>
      <c r="H1084" s="272"/>
      <c r="I1084" s="271"/>
      <c r="J1084" s="271">
        <v>1</v>
      </c>
      <c r="K1084" s="273">
        <f>J1084</f>
        <v>1</v>
      </c>
    </row>
    <row r="1085" spans="2:11" ht="42.75" customHeight="1" x14ac:dyDescent="0.4">
      <c r="B1085" s="293" t="str">
        <f>PRESUPUESTO!C485</f>
        <v>D5018080</v>
      </c>
      <c r="C1085" s="352" t="str">
        <f>PRESUPUESTO!D485</f>
        <v>Grapa en cruz - paralela</v>
      </c>
      <c r="D1085" s="295" t="str">
        <f>PRESUPUESTO!E485</f>
        <v>UN</v>
      </c>
      <c r="E1085" s="313"/>
      <c r="F1085" s="333"/>
      <c r="G1085" s="333"/>
      <c r="H1085" s="315"/>
      <c r="I1085" s="315"/>
      <c r="J1085" s="315"/>
      <c r="K1085" s="296">
        <f>K1086</f>
        <v>10</v>
      </c>
    </row>
    <row r="1086" spans="2:11" ht="42.75" customHeight="1" x14ac:dyDescent="0.4">
      <c r="B1086" s="323" t="str">
        <f>+IF(K1086="",CHAR(64),B1085)</f>
        <v>D5018080</v>
      </c>
      <c r="C1086" s="353" t="s">
        <v>1475</v>
      </c>
      <c r="D1086" s="340"/>
      <c r="E1086" s="267"/>
      <c r="F1086" s="266"/>
      <c r="G1086" s="271"/>
      <c r="H1086" s="272"/>
      <c r="I1086" s="271"/>
      <c r="J1086" s="271">
        <v>10</v>
      </c>
      <c r="K1086" s="273">
        <f>J1086</f>
        <v>10</v>
      </c>
    </row>
    <row r="1087" spans="2:11" ht="42.75" customHeight="1" x14ac:dyDescent="0.4">
      <c r="B1087" s="293" t="str">
        <f>PRESUPUESTO!C486</f>
        <v>D50180100</v>
      </c>
      <c r="C1087" s="352" t="str">
        <f>PRESUPUESTO!D486</f>
        <v>Soporte sencillo de muro</v>
      </c>
      <c r="D1087" s="295" t="str">
        <f>PRESUPUESTO!E486</f>
        <v>UN</v>
      </c>
      <c r="E1087" s="313"/>
      <c r="F1087" s="333"/>
      <c r="G1087" s="333"/>
      <c r="H1087" s="315"/>
      <c r="I1087" s="315"/>
      <c r="J1087" s="315"/>
      <c r="K1087" s="296">
        <f>K1088</f>
        <v>105</v>
      </c>
    </row>
    <row r="1088" spans="2:11" ht="42.75" customHeight="1" x14ac:dyDescent="0.4">
      <c r="B1088" s="323" t="str">
        <f>+IF(K1088="",CHAR(64),B1087)</f>
        <v>D50180100</v>
      </c>
      <c r="C1088" s="353" t="s">
        <v>1475</v>
      </c>
      <c r="D1088" s="340"/>
      <c r="E1088" s="267"/>
      <c r="F1088" s="266"/>
      <c r="G1088" s="271"/>
      <c r="H1088" s="272"/>
      <c r="I1088" s="271"/>
      <c r="J1088" s="271">
        <v>105</v>
      </c>
      <c r="K1088" s="273">
        <f>J1088</f>
        <v>105</v>
      </c>
    </row>
    <row r="1089" spans="2:11" ht="42.75" customHeight="1" x14ac:dyDescent="0.4">
      <c r="B1089" s="293" t="str">
        <f>PRESUPUESTO!C487</f>
        <v>D50180120</v>
      </c>
      <c r="C1089" s="352" t="str">
        <f>PRESUPUESTO!D487</f>
        <v>Suministro e instalación de punta captadora aluminio 60cm</v>
      </c>
      <c r="D1089" s="295" t="str">
        <f>PRESUPUESTO!E487</f>
        <v>UN</v>
      </c>
      <c r="E1089" s="313"/>
      <c r="F1089" s="333"/>
      <c r="G1089" s="333"/>
      <c r="H1089" s="315"/>
      <c r="I1089" s="315"/>
      <c r="J1089" s="315"/>
      <c r="K1089" s="296">
        <f t="shared" ref="K1089" si="66">K1090</f>
        <v>13</v>
      </c>
    </row>
    <row r="1090" spans="2:11" ht="42.75" customHeight="1" x14ac:dyDescent="0.4">
      <c r="B1090" s="323" t="str">
        <f t="shared" ref="B1090" si="67">+IF(K1090="",CHAR(64),B1089)</f>
        <v>D50180120</v>
      </c>
      <c r="C1090" s="353" t="s">
        <v>1475</v>
      </c>
      <c r="D1090" s="340"/>
      <c r="E1090" s="267"/>
      <c r="F1090" s="266"/>
      <c r="G1090" s="271"/>
      <c r="H1090" s="272"/>
      <c r="I1090" s="271"/>
      <c r="J1090" s="271">
        <v>13</v>
      </c>
      <c r="K1090" s="273">
        <f t="shared" ref="K1090" si="68">J1090</f>
        <v>13</v>
      </c>
    </row>
    <row r="1091" spans="2:11" ht="42.75" customHeight="1" x14ac:dyDescent="0.4">
      <c r="B1091" s="293" t="str">
        <f>PRESUPUESTO!C488</f>
        <v>D50180130</v>
      </c>
      <c r="C1091" s="352" t="str">
        <f>PRESUPUESTO!D488</f>
        <v>Base punta captadora</v>
      </c>
      <c r="D1091" s="295" t="str">
        <f>PRESUPUESTO!E488</f>
        <v>UN</v>
      </c>
      <c r="E1091" s="313"/>
      <c r="F1091" s="333"/>
      <c r="G1091" s="333"/>
      <c r="H1091" s="315"/>
      <c r="I1091" s="315"/>
      <c r="J1091" s="315"/>
      <c r="K1091" s="296">
        <f t="shared" ref="K1091" si="69">K1092</f>
        <v>13</v>
      </c>
    </row>
    <row r="1092" spans="2:11" ht="42.75" customHeight="1" x14ac:dyDescent="0.4">
      <c r="B1092" s="323" t="str">
        <f t="shared" ref="B1092" si="70">+IF(K1092="",CHAR(64),B1091)</f>
        <v>D50180130</v>
      </c>
      <c r="C1092" s="353" t="s">
        <v>1475</v>
      </c>
      <c r="D1092" s="340"/>
      <c r="E1092" s="267"/>
      <c r="F1092" s="266"/>
      <c r="G1092" s="271"/>
      <c r="H1092" s="272"/>
      <c r="I1092" s="271"/>
      <c r="J1092" s="271">
        <v>13</v>
      </c>
      <c r="K1092" s="273">
        <f t="shared" ref="K1092" si="71">J1092</f>
        <v>13</v>
      </c>
    </row>
    <row r="1093" spans="2:11" ht="42.75" customHeight="1" x14ac:dyDescent="0.4">
      <c r="B1093" s="293" t="str">
        <f>PRESUPUESTO!C489</f>
        <v>D50180140</v>
      </c>
      <c r="C1093" s="352" t="str">
        <f>PRESUPUESTO!D489</f>
        <v>Soldadura exotermica en "T " cable 2/0 a barra copperweld [Se toma referencia APU D50120110]</v>
      </c>
      <c r="D1093" s="295" t="str">
        <f>PRESUPUESTO!E489</f>
        <v>UN</v>
      </c>
      <c r="E1093" s="313"/>
      <c r="F1093" s="333"/>
      <c r="G1093" s="333"/>
      <c r="H1093" s="315"/>
      <c r="I1093" s="315"/>
      <c r="J1093" s="315"/>
      <c r="K1093" s="296">
        <f t="shared" ref="K1093" si="72">K1094</f>
        <v>6</v>
      </c>
    </row>
    <row r="1094" spans="2:11" ht="42.75" customHeight="1" x14ac:dyDescent="0.4">
      <c r="B1094" s="323" t="str">
        <f t="shared" ref="B1094" si="73">+IF(K1094="",CHAR(64),B1093)</f>
        <v>D50180140</v>
      </c>
      <c r="C1094" s="353" t="s">
        <v>1475</v>
      </c>
      <c r="D1094" s="340"/>
      <c r="E1094" s="267"/>
      <c r="F1094" s="266"/>
      <c r="G1094" s="271"/>
      <c r="H1094" s="272"/>
      <c r="I1094" s="271"/>
      <c r="J1094" s="271">
        <f>J1080</f>
        <v>6</v>
      </c>
      <c r="K1094" s="273">
        <f t="shared" ref="K1094" si="74">J1094</f>
        <v>6</v>
      </c>
    </row>
    <row r="1095" spans="2:11" ht="42.75" customHeight="1" x14ac:dyDescent="0.4">
      <c r="B1095" s="289" t="str">
        <f>PRESUPUESTO!C490</f>
        <v>D60</v>
      </c>
      <c r="C1095" s="335" t="str">
        <f>PRESUPUESTO!D490</f>
        <v xml:space="preserve">RED GENERAL DE VOZ Y DATOS </v>
      </c>
      <c r="D1095" s="336"/>
      <c r="E1095" s="356"/>
      <c r="F1095" s="349"/>
      <c r="G1095" s="349"/>
      <c r="H1095" s="350"/>
      <c r="I1095" s="350"/>
      <c r="J1095" s="357"/>
      <c r="K1095" s="328"/>
    </row>
    <row r="1096" spans="2:11" ht="42.75" customHeight="1" x14ac:dyDescent="0.4">
      <c r="B1096" s="289" t="str">
        <f>PRESUPUESTO!C491</f>
        <v>D6010</v>
      </c>
      <c r="C1096" s="335" t="str">
        <f>PRESUPUESTO!D491</f>
        <v xml:space="preserve">VOZ Y DATOS </v>
      </c>
      <c r="D1096" s="336"/>
      <c r="E1096" s="356"/>
      <c r="F1096" s="349"/>
      <c r="G1096" s="349"/>
      <c r="H1096" s="350"/>
      <c r="I1096" s="350"/>
      <c r="J1096" s="357"/>
      <c r="K1096" s="328"/>
    </row>
    <row r="1097" spans="2:11" ht="42.75" customHeight="1" x14ac:dyDescent="0.4">
      <c r="B1097" s="293" t="str">
        <f>PRESUPUESTO!C492</f>
        <v>D6010120</v>
      </c>
      <c r="C1097" s="294" t="str">
        <f>PRESUPUESTO!D492</f>
        <v>Suministro e instalación de Patch Panel de 48 puertos Cat. 6</v>
      </c>
      <c r="D1097" s="295" t="str">
        <f>PRESUPUESTO!E492</f>
        <v>UN</v>
      </c>
      <c r="E1097" s="313"/>
      <c r="F1097" s="333"/>
      <c r="G1097" s="333"/>
      <c r="H1097" s="315"/>
      <c r="I1097" s="315"/>
      <c r="J1097" s="315"/>
      <c r="K1097" s="296">
        <f>K1098</f>
        <v>2</v>
      </c>
    </row>
    <row r="1098" spans="2:11" ht="42.75" customHeight="1" x14ac:dyDescent="0.4">
      <c r="B1098" s="323" t="str">
        <f>+IF(K1098="",CHAR(64),B1097)</f>
        <v>D6010120</v>
      </c>
      <c r="C1098" s="269" t="s">
        <v>1475</v>
      </c>
      <c r="D1098" s="340"/>
      <c r="E1098" s="358" t="s">
        <v>1480</v>
      </c>
      <c r="F1098" s="266"/>
      <c r="G1098" s="271"/>
      <c r="H1098" s="272"/>
      <c r="I1098" s="271"/>
      <c r="J1098" s="271">
        <v>2</v>
      </c>
      <c r="K1098" s="273">
        <f>J1098</f>
        <v>2</v>
      </c>
    </row>
    <row r="1099" spans="2:11" ht="42.75" customHeight="1" x14ac:dyDescent="0.4">
      <c r="B1099" s="293" t="str">
        <f>PRESUPUESTO!C493</f>
        <v>D6010130</v>
      </c>
      <c r="C1099" s="294" t="str">
        <f>PRESUPUESTO!D493</f>
        <v>Suministro e instalación de Switch PoE de 48 puertos</v>
      </c>
      <c r="D1099" s="295" t="str">
        <f>PRESUPUESTO!E493</f>
        <v>UN</v>
      </c>
      <c r="E1099" s="313"/>
      <c r="F1099" s="333"/>
      <c r="G1099" s="333"/>
      <c r="H1099" s="315"/>
      <c r="I1099" s="315"/>
      <c r="J1099" s="315"/>
      <c r="K1099" s="296">
        <f>K1100</f>
        <v>2</v>
      </c>
    </row>
    <row r="1100" spans="2:11" ht="42.75" customHeight="1" x14ac:dyDescent="0.4">
      <c r="B1100" s="323" t="str">
        <f>+IF(K1100="",CHAR(64),B1099)</f>
        <v>D6010130</v>
      </c>
      <c r="C1100" s="269" t="s">
        <v>1475</v>
      </c>
      <c r="D1100" s="340"/>
      <c r="E1100" s="358" t="s">
        <v>1480</v>
      </c>
      <c r="F1100" s="266"/>
      <c r="G1100" s="271"/>
      <c r="H1100" s="272"/>
      <c r="I1100" s="271"/>
      <c r="J1100" s="271">
        <v>2</v>
      </c>
      <c r="K1100" s="273">
        <f>J1100</f>
        <v>2</v>
      </c>
    </row>
    <row r="1101" spans="2:11" ht="42.75" customHeight="1" x14ac:dyDescent="0.4">
      <c r="B1101" s="293" t="str">
        <f>PRESUPUESTO!C494</f>
        <v>D6010150</v>
      </c>
      <c r="C1101" s="294" t="str">
        <f>PRESUPUESTO!D494</f>
        <v>Suministro e instalación de rack en chapa de acero y puerta de cristal, para instalación en suelo, altura 23U</v>
      </c>
      <c r="D1101" s="295" t="str">
        <f>PRESUPUESTO!E494</f>
        <v>UN</v>
      </c>
      <c r="E1101" s="313"/>
      <c r="F1101" s="333"/>
      <c r="G1101" s="333"/>
      <c r="H1101" s="315"/>
      <c r="I1101" s="315"/>
      <c r="J1101" s="315"/>
      <c r="K1101" s="296">
        <f>K1102</f>
        <v>2</v>
      </c>
    </row>
    <row r="1102" spans="2:11" ht="42.75" customHeight="1" x14ac:dyDescent="0.4">
      <c r="B1102" s="323" t="str">
        <f>+IF(K1102="",CHAR(64),B1101)</f>
        <v>D6010150</v>
      </c>
      <c r="C1102" s="269" t="s">
        <v>1481</v>
      </c>
      <c r="D1102" s="340"/>
      <c r="E1102" s="358" t="s">
        <v>1480</v>
      </c>
      <c r="F1102" s="266"/>
      <c r="G1102" s="271"/>
      <c r="H1102" s="272"/>
      <c r="I1102" s="271"/>
      <c r="J1102" s="271">
        <v>2</v>
      </c>
      <c r="K1102" s="273">
        <f>J1102</f>
        <v>2</v>
      </c>
    </row>
    <row r="1103" spans="2:11" ht="42.75" customHeight="1" x14ac:dyDescent="0.4">
      <c r="B1103" s="293" t="str">
        <f>PRESUPUESTO!C495</f>
        <v>D6010160</v>
      </c>
      <c r="C1103" s="294" t="str">
        <f>PRESUPUESTO!D495</f>
        <v>Suministro e instalación de organizador horizontal 1UR 19"</v>
      </c>
      <c r="D1103" s="295" t="str">
        <f>PRESUPUESTO!E495</f>
        <v>UN</v>
      </c>
      <c r="E1103" s="313"/>
      <c r="F1103" s="333"/>
      <c r="G1103" s="333"/>
      <c r="H1103" s="315"/>
      <c r="I1103" s="315"/>
      <c r="J1103" s="315"/>
      <c r="K1103" s="296">
        <f>K1104</f>
        <v>1</v>
      </c>
    </row>
    <row r="1104" spans="2:11" ht="42.75" customHeight="1" x14ac:dyDescent="0.4">
      <c r="B1104" s="323" t="str">
        <f>+IF(K1104="",CHAR(64),B1103)</f>
        <v>D6010160</v>
      </c>
      <c r="C1104" s="269" t="s">
        <v>1475</v>
      </c>
      <c r="D1104" s="340"/>
      <c r="E1104" s="358" t="s">
        <v>1480</v>
      </c>
      <c r="F1104" s="266"/>
      <c r="G1104" s="271"/>
      <c r="H1104" s="272"/>
      <c r="I1104" s="271"/>
      <c r="J1104" s="271">
        <v>1</v>
      </c>
      <c r="K1104" s="273">
        <f>J1104</f>
        <v>1</v>
      </c>
    </row>
    <row r="1105" spans="2:11" ht="42.75" customHeight="1" x14ac:dyDescent="0.4">
      <c r="B1105" s="289" t="str">
        <f>PRESUPUESTO!C496</f>
        <v>D6020</v>
      </c>
      <c r="C1105" s="335" t="str">
        <f>PRESUPUESTO!D496</f>
        <v xml:space="preserve">BACK BONE DE TELECOMUNICACIONES </v>
      </c>
      <c r="D1105" s="336"/>
      <c r="E1105" s="337"/>
      <c r="F1105" s="355"/>
      <c r="G1105" s="355"/>
      <c r="H1105" s="339"/>
      <c r="I1105" s="339"/>
      <c r="J1105" s="339"/>
      <c r="K1105" s="328"/>
    </row>
    <row r="1106" spans="2:11" ht="42.75" customHeight="1" x14ac:dyDescent="0.4">
      <c r="B1106" s="293" t="str">
        <f>PRESUPUESTO!C497</f>
        <v>D602070</v>
      </c>
      <c r="C1106" s="294" t="str">
        <f>PRESUPUESTO!D497</f>
        <v>Suministro e instalación de patch cord cat. 6 de 90cm</v>
      </c>
      <c r="D1106" s="295" t="str">
        <f>PRESUPUESTO!E497</f>
        <v>UN</v>
      </c>
      <c r="E1106" s="313"/>
      <c r="F1106" s="333"/>
      <c r="G1106" s="333"/>
      <c r="H1106" s="315"/>
      <c r="I1106" s="315"/>
      <c r="J1106" s="315"/>
      <c r="K1106" s="296">
        <f>K1107</f>
        <v>112</v>
      </c>
    </row>
    <row r="1107" spans="2:11" ht="42.75" customHeight="1" x14ac:dyDescent="0.4">
      <c r="B1107" s="323" t="str">
        <f>+IF(K1107="",CHAR(64),B1106)</f>
        <v>D602070</v>
      </c>
      <c r="C1107" s="269" t="s">
        <v>1475</v>
      </c>
      <c r="D1107" s="340"/>
      <c r="E1107" s="358" t="s">
        <v>1480</v>
      </c>
      <c r="F1107" s="266"/>
      <c r="G1107" s="271"/>
      <c r="H1107" s="272"/>
      <c r="I1107" s="271"/>
      <c r="J1107" s="271">
        <v>112</v>
      </c>
      <c r="K1107" s="273">
        <f>J1107</f>
        <v>112</v>
      </c>
    </row>
    <row r="1108" spans="2:11" ht="42.75" customHeight="1" x14ac:dyDescent="0.4">
      <c r="B1108" s="293" t="str">
        <f>PRESUPUESTO!C498</f>
        <v>D602090</v>
      </c>
      <c r="C1108" s="294" t="str">
        <f>PRESUPUESTO!D498</f>
        <v>Salida de 6m en PVC 3/4" y cableado UTP Cat 6 para datos sencillo embebido - No incluye aparato</v>
      </c>
      <c r="D1108" s="295" t="str">
        <f>PRESUPUESTO!E498</f>
        <v>UN</v>
      </c>
      <c r="E1108" s="313"/>
      <c r="F1108" s="333"/>
      <c r="G1108" s="333"/>
      <c r="H1108" s="315"/>
      <c r="I1108" s="315"/>
      <c r="J1108" s="315"/>
      <c r="K1108" s="296">
        <f>K1109</f>
        <v>11</v>
      </c>
    </row>
    <row r="1109" spans="2:11" ht="42.75" customHeight="1" x14ac:dyDescent="0.4">
      <c r="B1109" s="323" t="str">
        <f>+IF(K1109="",CHAR(64),B1108)</f>
        <v>D602090</v>
      </c>
      <c r="C1109" s="269" t="s">
        <v>1481</v>
      </c>
      <c r="D1109" s="340"/>
      <c r="E1109" s="358" t="s">
        <v>1480</v>
      </c>
      <c r="F1109" s="266"/>
      <c r="G1109" s="271"/>
      <c r="H1109" s="272"/>
      <c r="I1109" s="271"/>
      <c r="J1109" s="271">
        <v>11</v>
      </c>
      <c r="K1109" s="273">
        <f>J1109</f>
        <v>11</v>
      </c>
    </row>
    <row r="1110" spans="2:11" ht="42.75" customHeight="1" x14ac:dyDescent="0.4">
      <c r="B1110" s="293" t="str">
        <f>PRESUPUESTO!C499</f>
        <v>D6020110</v>
      </c>
      <c r="C1110" s="294" t="str">
        <f>PRESUPUESTO!D499</f>
        <v>Salida de 6m en PVC 3/4" y cableado UTP Cat 6 para datos sencilla en piso - No incluye aparato ni cableado</v>
      </c>
      <c r="D1110" s="295" t="str">
        <f>PRESUPUESTO!E499</f>
        <v>UN</v>
      </c>
      <c r="E1110" s="313"/>
      <c r="F1110" s="333"/>
      <c r="G1110" s="333"/>
      <c r="H1110" s="315"/>
      <c r="I1110" s="315"/>
      <c r="J1110" s="315"/>
      <c r="K1110" s="296">
        <f>K1111</f>
        <v>4</v>
      </c>
    </row>
    <row r="1111" spans="2:11" ht="42.75" customHeight="1" x14ac:dyDescent="0.4">
      <c r="B1111" s="323" t="str">
        <f>+IF(K1111="",CHAR(64),B1110)</f>
        <v>D6020110</v>
      </c>
      <c r="C1111" s="269" t="s">
        <v>1481</v>
      </c>
      <c r="D1111" s="340"/>
      <c r="E1111" s="358" t="s">
        <v>1480</v>
      </c>
      <c r="F1111" s="266"/>
      <c r="G1111" s="271"/>
      <c r="H1111" s="272"/>
      <c r="I1111" s="271"/>
      <c r="J1111" s="271">
        <v>4</v>
      </c>
      <c r="K1111" s="273">
        <f>J1111</f>
        <v>4</v>
      </c>
    </row>
    <row r="1112" spans="2:11" ht="42.75" customHeight="1" x14ac:dyDescent="0.4">
      <c r="B1112" s="293" t="str">
        <f>PRESUPUESTO!C500</f>
        <v>D6020130</v>
      </c>
      <c r="C1112" s="294" t="str">
        <f>PRESUPUESTO!D500</f>
        <v>Salida de 6m en PVC 3/4" y cableado UTP Cat 6 para access point - No incluye aparato</v>
      </c>
      <c r="D1112" s="295" t="str">
        <f>PRESUPUESTO!E500</f>
        <v>UN</v>
      </c>
      <c r="E1112" s="313"/>
      <c r="F1112" s="333"/>
      <c r="G1112" s="333"/>
      <c r="H1112" s="315"/>
      <c r="I1112" s="315"/>
      <c r="J1112" s="315"/>
      <c r="K1112" s="296">
        <f>K1113</f>
        <v>8</v>
      </c>
    </row>
    <row r="1113" spans="2:11" ht="42.75" customHeight="1" x14ac:dyDescent="0.4">
      <c r="B1113" s="323" t="str">
        <f>+IF(K1113="",CHAR(64),B1112)</f>
        <v>D6020130</v>
      </c>
      <c r="C1113" s="269" t="s">
        <v>1481</v>
      </c>
      <c r="D1113" s="340"/>
      <c r="E1113" s="358" t="s">
        <v>1480</v>
      </c>
      <c r="F1113" s="266"/>
      <c r="G1113" s="271"/>
      <c r="H1113" s="272"/>
      <c r="I1113" s="271"/>
      <c r="J1113" s="271">
        <v>8</v>
      </c>
      <c r="K1113" s="273">
        <f>J1113</f>
        <v>8</v>
      </c>
    </row>
    <row r="1114" spans="2:11" ht="42.75" customHeight="1" x14ac:dyDescent="0.4">
      <c r="B1114" s="293" t="str">
        <f>PRESUPUESTO!C501</f>
        <v>D6020140</v>
      </c>
      <c r="C1114" s="294" t="str">
        <f>PRESUPUESTO!D501</f>
        <v>Salida de 2m en PVC 1-1/4" y cableado para HDMI embebido en muro - No incluye aparato</v>
      </c>
      <c r="D1114" s="295" t="str">
        <f>PRESUPUESTO!E501</f>
        <v>UN</v>
      </c>
      <c r="E1114" s="313"/>
      <c r="F1114" s="333"/>
      <c r="G1114" s="333"/>
      <c r="H1114" s="315"/>
      <c r="I1114" s="315"/>
      <c r="J1114" s="315"/>
      <c r="K1114" s="296">
        <f>K1115</f>
        <v>7</v>
      </c>
    </row>
    <row r="1115" spans="2:11" ht="42.75" customHeight="1" x14ac:dyDescent="0.4">
      <c r="B1115" s="323" t="str">
        <f>+IF(K1115="",CHAR(64),B1114)</f>
        <v>D6020140</v>
      </c>
      <c r="C1115" s="269" t="s">
        <v>1481</v>
      </c>
      <c r="D1115" s="340"/>
      <c r="E1115" s="358" t="s">
        <v>1480</v>
      </c>
      <c r="F1115" s="266"/>
      <c r="G1115" s="271"/>
      <c r="H1115" s="272"/>
      <c r="I1115" s="271"/>
      <c r="J1115" s="271">
        <v>7</v>
      </c>
      <c r="K1115" s="273">
        <f>J1115</f>
        <v>7</v>
      </c>
    </row>
    <row r="1116" spans="2:11" ht="42.75" customHeight="1" x14ac:dyDescent="0.4">
      <c r="B1116" s="293" t="str">
        <f>PRESUPUESTO!C502</f>
        <v>D6020150</v>
      </c>
      <c r="C1116" s="294" t="str">
        <f>PRESUPUESTO!D502</f>
        <v>Salida de 2m en PVC 1-1/4" y cableado para HDMI en piso - No incluye aparato</v>
      </c>
      <c r="D1116" s="295" t="str">
        <f>PRESUPUESTO!E502</f>
        <v>UN</v>
      </c>
      <c r="E1116" s="313"/>
      <c r="F1116" s="333"/>
      <c r="G1116" s="333"/>
      <c r="H1116" s="315"/>
      <c r="I1116" s="315"/>
      <c r="J1116" s="315"/>
      <c r="K1116" s="296">
        <f>K1117</f>
        <v>3</v>
      </c>
    </row>
    <row r="1117" spans="2:11" ht="42.75" customHeight="1" x14ac:dyDescent="0.4">
      <c r="B1117" s="323" t="str">
        <f>+IF(K1117="",CHAR(64),B1116)</f>
        <v>D6020150</v>
      </c>
      <c r="C1117" s="269" t="s">
        <v>1481</v>
      </c>
      <c r="D1117" s="340"/>
      <c r="E1117" s="358" t="s">
        <v>1480</v>
      </c>
      <c r="F1117" s="266"/>
      <c r="G1117" s="271"/>
      <c r="H1117" s="272"/>
      <c r="I1117" s="271"/>
      <c r="J1117" s="271">
        <v>3</v>
      </c>
      <c r="K1117" s="273">
        <f>J1117</f>
        <v>3</v>
      </c>
    </row>
    <row r="1118" spans="2:11" ht="42.75" customHeight="1" x14ac:dyDescent="0.4">
      <c r="B1118" s="293" t="str">
        <f>PRESUPUESTO!C503</f>
        <v>D6020160</v>
      </c>
      <c r="C1118" s="294" t="str">
        <f>PRESUPUESTO!D503</f>
        <v>Suministro e instalación de toma de datos sencillo, linea FUTURA - LEGRAND</v>
      </c>
      <c r="D1118" s="295" t="str">
        <f>PRESUPUESTO!E503</f>
        <v>UN</v>
      </c>
      <c r="E1118" s="313"/>
      <c r="F1118" s="333"/>
      <c r="G1118" s="333"/>
      <c r="H1118" s="315"/>
      <c r="I1118" s="315"/>
      <c r="J1118" s="315"/>
      <c r="K1118" s="296">
        <f>K1119</f>
        <v>15</v>
      </c>
    </row>
    <row r="1119" spans="2:11" ht="42.75" customHeight="1" x14ac:dyDescent="0.4">
      <c r="B1119" s="323" t="str">
        <f>+IF(K1119="",CHAR(64),B1118)</f>
        <v>D6020160</v>
      </c>
      <c r="C1119" s="269" t="s">
        <v>1475</v>
      </c>
      <c r="D1119" s="340"/>
      <c r="E1119" s="358" t="s">
        <v>1480</v>
      </c>
      <c r="F1119" s="266"/>
      <c r="G1119" s="271"/>
      <c r="H1119" s="272"/>
      <c r="I1119" s="271"/>
      <c r="J1119" s="271">
        <v>15</v>
      </c>
      <c r="K1119" s="273">
        <f>J1119</f>
        <v>15</v>
      </c>
    </row>
    <row r="1120" spans="2:11" ht="42.75" customHeight="1" x14ac:dyDescent="0.4">
      <c r="B1120" s="293" t="str">
        <f>PRESUPUESTO!C504</f>
        <v>D6020180</v>
      </c>
      <c r="C1120" s="294" t="str">
        <f>PRESUPUESTO!D504</f>
        <v>Suministro e instalación de toma sencillo HDMI, STEREN</v>
      </c>
      <c r="D1120" s="295" t="str">
        <f>PRESUPUESTO!E504</f>
        <v>UN</v>
      </c>
      <c r="E1120" s="313"/>
      <c r="F1120" s="333"/>
      <c r="G1120" s="333"/>
      <c r="H1120" s="315"/>
      <c r="I1120" s="315"/>
      <c r="J1120" s="315"/>
      <c r="K1120" s="296">
        <f>K1121</f>
        <v>10</v>
      </c>
    </row>
    <row r="1121" spans="2:11" ht="42.75" customHeight="1" x14ac:dyDescent="0.4">
      <c r="B1121" s="323" t="str">
        <f>+IF(K1121="",CHAR(64),B1120)</f>
        <v>D6020180</v>
      </c>
      <c r="C1121" s="269" t="s">
        <v>1475</v>
      </c>
      <c r="D1121" s="340"/>
      <c r="E1121" s="358" t="s">
        <v>1480</v>
      </c>
      <c r="F1121" s="266"/>
      <c r="G1121" s="271"/>
      <c r="H1121" s="272"/>
      <c r="I1121" s="271"/>
      <c r="J1121" s="271">
        <v>10</v>
      </c>
      <c r="K1121" s="273">
        <f>J1121</f>
        <v>10</v>
      </c>
    </row>
    <row r="1122" spans="2:11" ht="42.75" customHeight="1" x14ac:dyDescent="0.4">
      <c r="B1122" s="293" t="str">
        <f>PRESUPUESTO!C505</f>
        <v>D6020210</v>
      </c>
      <c r="C1122" s="294" t="str">
        <f>PRESUPUESTO!D505</f>
        <v>Suministro e instalación de bandeja tipo malla electrozincada 10cm x 10cm (ancho, alto), incluye accesorios</v>
      </c>
      <c r="D1122" s="295" t="str">
        <f>PRESUPUESTO!E505</f>
        <v>ML</v>
      </c>
      <c r="E1122" s="313"/>
      <c r="F1122" s="333"/>
      <c r="G1122" s="333"/>
      <c r="H1122" s="315"/>
      <c r="I1122" s="315"/>
      <c r="J1122" s="315"/>
      <c r="K1122" s="296">
        <f>K1123</f>
        <v>96.41</v>
      </c>
    </row>
    <row r="1123" spans="2:11" ht="42.75" customHeight="1" x14ac:dyDescent="0.4">
      <c r="B1123" s="323" t="str">
        <f>+IF(K1123="",CHAR(64),B1122)</f>
        <v>D6020210</v>
      </c>
      <c r="C1123" s="269" t="s">
        <v>1481</v>
      </c>
      <c r="D1123" s="340"/>
      <c r="E1123" s="358" t="s">
        <v>1480</v>
      </c>
      <c r="F1123" s="266"/>
      <c r="G1123" s="271"/>
      <c r="H1123" s="271"/>
      <c r="I1123" s="271"/>
      <c r="J1123" s="271">
        <v>96.41</v>
      </c>
      <c r="K1123" s="273">
        <f>J1123</f>
        <v>96.41</v>
      </c>
    </row>
    <row r="1124" spans="2:11" ht="42.75" customHeight="1" x14ac:dyDescent="0.4">
      <c r="B1124" s="293" t="str">
        <f>PRESUPUESTO!C506</f>
        <v>D6020220</v>
      </c>
      <c r="C1124" s="294" t="str">
        <f>PRESUPUESTO!D506</f>
        <v>Suministro e instalación de caja en mamposteria de 50x50x50cm internos</v>
      </c>
      <c r="D1124" s="295" t="str">
        <f>PRESUPUESTO!E506</f>
        <v>UN</v>
      </c>
      <c r="E1124" s="313"/>
      <c r="F1124" s="333"/>
      <c r="G1124" s="333"/>
      <c r="H1124" s="315"/>
      <c r="I1124" s="315"/>
      <c r="J1124" s="315"/>
      <c r="K1124" s="296">
        <f>K1125</f>
        <v>3</v>
      </c>
    </row>
    <row r="1125" spans="2:11" ht="42.75" customHeight="1" x14ac:dyDescent="0.4">
      <c r="B1125" s="323" t="str">
        <f>+IF(K1125="",CHAR(64),B1124)</f>
        <v>D6020220</v>
      </c>
      <c r="C1125" s="269" t="s">
        <v>1481</v>
      </c>
      <c r="D1125" s="340"/>
      <c r="E1125" s="267" t="s">
        <v>1480</v>
      </c>
      <c r="F1125" s="266"/>
      <c r="G1125" s="271"/>
      <c r="H1125" s="271"/>
      <c r="I1125" s="271"/>
      <c r="J1125" s="272">
        <v>3</v>
      </c>
      <c r="K1125" s="273">
        <f>J1125</f>
        <v>3</v>
      </c>
    </row>
    <row r="1126" spans="2:11" ht="42.75" customHeight="1" x14ac:dyDescent="0.4">
      <c r="B1126" s="289" t="str">
        <f>PRESUPUESTO!C507</f>
        <v>D6040</v>
      </c>
      <c r="C1126" s="335" t="str">
        <f>PRESUPUESTO!D507</f>
        <v xml:space="preserve">INFRAESTRUCTURA DE TELECOMUNICACIONES </v>
      </c>
      <c r="D1126" s="336"/>
      <c r="E1126" s="337"/>
      <c r="F1126" s="355"/>
      <c r="G1126" s="355"/>
      <c r="H1126" s="339"/>
      <c r="I1126" s="339"/>
      <c r="J1126" s="339"/>
      <c r="K1126" s="328"/>
    </row>
    <row r="1127" spans="2:11" ht="42.75" customHeight="1" x14ac:dyDescent="0.4">
      <c r="B1127" s="293" t="str">
        <f>PRESUPUESTO!C508</f>
        <v>D604080</v>
      </c>
      <c r="C1127" s="294" t="str">
        <f>PRESUPUESTO!D508</f>
        <v>Suministro e instalación de tubo PVC Ø1" embebida</v>
      </c>
      <c r="D1127" s="295" t="str">
        <f>PRESUPUESTO!E508</f>
        <v>ML</v>
      </c>
      <c r="E1127" s="313"/>
      <c r="F1127" s="333"/>
      <c r="G1127" s="333"/>
      <c r="H1127" s="315"/>
      <c r="I1127" s="315"/>
      <c r="J1127" s="315"/>
      <c r="K1127" s="296">
        <f>K1128</f>
        <v>87</v>
      </c>
    </row>
    <row r="1128" spans="2:11" ht="42.75" customHeight="1" x14ac:dyDescent="0.4">
      <c r="B1128" s="323" t="str">
        <f>+IF(K1128="",CHAR(64),B1127)</f>
        <v>D604080</v>
      </c>
      <c r="C1128" s="269" t="s">
        <v>1475</v>
      </c>
      <c r="D1128" s="340"/>
      <c r="E1128" s="267" t="s">
        <v>1480</v>
      </c>
      <c r="F1128" s="266"/>
      <c r="G1128" s="271"/>
      <c r="H1128" s="271"/>
      <c r="I1128" s="271"/>
      <c r="J1128" s="272">
        <v>87</v>
      </c>
      <c r="K1128" s="273">
        <f>J1128</f>
        <v>87</v>
      </c>
    </row>
    <row r="1129" spans="2:11" ht="42.75" customHeight="1" x14ac:dyDescent="0.4">
      <c r="B1129" s="293" t="str">
        <f>PRESUPUESTO!C509</f>
        <v>D604090</v>
      </c>
      <c r="C1129" s="294" t="str">
        <f>PRESUPUESTO!D509</f>
        <v>Suministro e instalación de cable de cobre UTP-LSZH Cat. 6, 4PR 23AWG</v>
      </c>
      <c r="D1129" s="295" t="str">
        <f>PRESUPUESTO!E509</f>
        <v>ML</v>
      </c>
      <c r="E1129" s="313"/>
      <c r="F1129" s="333"/>
      <c r="G1129" s="333"/>
      <c r="H1129" s="315"/>
      <c r="I1129" s="315"/>
      <c r="J1129" s="315"/>
      <c r="K1129" s="296">
        <f>+K1130</f>
        <v>907.50000000000011</v>
      </c>
    </row>
    <row r="1130" spans="2:11" ht="42.75" customHeight="1" x14ac:dyDescent="0.4">
      <c r="B1130" s="323" t="str">
        <f>+IF(K1130="",CHAR(64),B1129)</f>
        <v>D604090</v>
      </c>
      <c r="C1130" s="269" t="s">
        <v>1482</v>
      </c>
      <c r="D1130" s="340"/>
      <c r="E1130" s="267" t="s">
        <v>1480</v>
      </c>
      <c r="F1130" s="266"/>
      <c r="G1130" s="271"/>
      <c r="H1130" s="271"/>
      <c r="I1130" s="271"/>
      <c r="J1130" s="272">
        <v>907.50000000000011</v>
      </c>
      <c r="K1130" s="273">
        <f>J1130</f>
        <v>907.50000000000011</v>
      </c>
    </row>
    <row r="1131" spans="2:11" ht="42.75" customHeight="1" x14ac:dyDescent="0.4">
      <c r="B1131" s="289" t="str">
        <f>PRESUPUESTO!C510</f>
        <v>D70</v>
      </c>
      <c r="C1131" s="335" t="str">
        <f>PRESUPUESTO!D510</f>
        <v>SISTEMA DE SEGURIDAD HUMANA (DETECCION, CCTV, OTROS)
SEGURIDAD ELECTRÓNICA</v>
      </c>
      <c r="D1131" s="336"/>
      <c r="E1131" s="337"/>
      <c r="F1131" s="355"/>
      <c r="G1131" s="355"/>
      <c r="H1131" s="339"/>
      <c r="I1131" s="339"/>
      <c r="J1131" s="339"/>
      <c r="K1131" s="328"/>
    </row>
    <row r="1132" spans="2:11" ht="42.75" customHeight="1" x14ac:dyDescent="0.4">
      <c r="B1132" s="289" t="str">
        <f>PRESUPUESTO!C511</f>
        <v>D7010</v>
      </c>
      <c r="C1132" s="335" t="str">
        <f>PRESUPUESTO!D511</f>
        <v>SEGURIDAD ELECTRÓNICA</v>
      </c>
      <c r="D1132" s="336"/>
      <c r="E1132" s="337"/>
      <c r="F1132" s="355"/>
      <c r="G1132" s="355"/>
      <c r="H1132" s="339"/>
      <c r="I1132" s="339"/>
      <c r="J1132" s="339"/>
      <c r="K1132" s="328"/>
    </row>
    <row r="1133" spans="2:11" ht="42.75" customHeight="1" x14ac:dyDescent="0.4">
      <c r="B1133" s="293" t="str">
        <f>PRESUPUESTO!C512</f>
        <v>D701000</v>
      </c>
      <c r="C1133" s="294" t="str">
        <f>PRESUPUESTO!D512</f>
        <v>Salida para FUENTE DE ALIMENTACIÓN AUXILIAR 24V 2A MOD. AE/SA-FA2</v>
      </c>
      <c r="D1133" s="295" t="str">
        <f>PRESUPUESTO!E512</f>
        <v>UN</v>
      </c>
      <c r="E1133" s="313"/>
      <c r="F1133" s="333"/>
      <c r="G1133" s="333"/>
      <c r="H1133" s="315"/>
      <c r="I1133" s="315"/>
      <c r="J1133" s="315"/>
      <c r="K1133" s="296">
        <f>K1134</f>
        <v>1</v>
      </c>
    </row>
    <row r="1134" spans="2:11" ht="42.75" customHeight="1" x14ac:dyDescent="0.4">
      <c r="B1134" s="323" t="str">
        <f>+IF(K1134="",CHAR(64),B1133)</f>
        <v>D701000</v>
      </c>
      <c r="C1134" s="269" t="s">
        <v>1475</v>
      </c>
      <c r="D1134" s="340"/>
      <c r="E1134" s="267" t="s">
        <v>1483</v>
      </c>
      <c r="F1134" s="266"/>
      <c r="G1134" s="271"/>
      <c r="H1134" s="272"/>
      <c r="I1134" s="271"/>
      <c r="J1134" s="271">
        <v>1</v>
      </c>
      <c r="K1134" s="273">
        <f>J1134</f>
        <v>1</v>
      </c>
    </row>
    <row r="1135" spans="2:11" ht="42.75" customHeight="1" x14ac:dyDescent="0.4">
      <c r="B1135" s="293" t="str">
        <f>PRESUPUESTO!C513</f>
        <v>D701010</v>
      </c>
      <c r="C1135" s="294" t="str">
        <f>PRESUPUESTO!D513</f>
        <v>Salida para CENTRAL  DE INCENDIOS ALGORITMICA MOD. AE/SA-C8</v>
      </c>
      <c r="D1135" s="295" t="str">
        <f>PRESUPUESTO!E513</f>
        <v>UN</v>
      </c>
      <c r="E1135" s="313"/>
      <c r="F1135" s="333"/>
      <c r="G1135" s="333"/>
      <c r="H1135" s="315"/>
      <c r="I1135" s="315"/>
      <c r="J1135" s="315"/>
      <c r="K1135" s="296">
        <f>K1136</f>
        <v>2</v>
      </c>
    </row>
    <row r="1136" spans="2:11" ht="42.75" customHeight="1" x14ac:dyDescent="0.4">
      <c r="B1136" s="323" t="str">
        <f>+IF(K1136="",CHAR(64),B1135)</f>
        <v>D701010</v>
      </c>
      <c r="C1136" s="269" t="s">
        <v>1475</v>
      </c>
      <c r="D1136" s="340"/>
      <c r="E1136" s="267" t="s">
        <v>1483</v>
      </c>
      <c r="F1136" s="266"/>
      <c r="G1136" s="271"/>
      <c r="H1136" s="272"/>
      <c r="I1136" s="271"/>
      <c r="J1136" s="271">
        <v>2</v>
      </c>
      <c r="K1136" s="273">
        <f>J1136</f>
        <v>2</v>
      </c>
    </row>
    <row r="1137" spans="1:11" ht="42.75" customHeight="1" x14ac:dyDescent="0.4">
      <c r="B1137" s="293" t="str">
        <f>PRESUPUESTO!C514</f>
        <v>D701020</v>
      </c>
      <c r="C1137" s="294" t="str">
        <f>PRESUPUESTO!D514</f>
        <v>Salida para MODULO MASTER MOD. AE/SA-MC5</v>
      </c>
      <c r="D1137" s="295" t="str">
        <f>PRESUPUESTO!E514</f>
        <v>UN</v>
      </c>
      <c r="E1137" s="313"/>
      <c r="F1137" s="333"/>
      <c r="G1137" s="333"/>
      <c r="H1137" s="315"/>
      <c r="I1137" s="315"/>
      <c r="J1137" s="315"/>
      <c r="K1137" s="296">
        <f>K1138</f>
        <v>2</v>
      </c>
    </row>
    <row r="1138" spans="1:11" ht="42.75" customHeight="1" x14ac:dyDescent="0.4">
      <c r="B1138" s="323" t="str">
        <f>+IF(K1138="",CHAR(64),B1137)</f>
        <v>D701020</v>
      </c>
      <c r="C1138" s="269" t="s">
        <v>1475</v>
      </c>
      <c r="D1138" s="340"/>
      <c r="E1138" s="267" t="s">
        <v>1483</v>
      </c>
      <c r="F1138" s="266"/>
      <c r="G1138" s="271"/>
      <c r="H1138" s="272"/>
      <c r="I1138" s="271"/>
      <c r="J1138" s="271">
        <v>2</v>
      </c>
      <c r="K1138" s="273">
        <f>J1138</f>
        <v>2</v>
      </c>
    </row>
    <row r="1139" spans="1:11" ht="42.75" customHeight="1" x14ac:dyDescent="0.4">
      <c r="B1139" s="293" t="str">
        <f>PRESUPUESTO!C515</f>
        <v>D701030</v>
      </c>
      <c r="C1139" s="294" t="str">
        <f>PRESUPUESTO!D515</f>
        <v>Suministro e instalación de tubería EMT 3/4"</v>
      </c>
      <c r="D1139" s="295" t="str">
        <f>PRESUPUESTO!E515</f>
        <v>ML</v>
      </c>
      <c r="E1139" s="313"/>
      <c r="F1139" s="333"/>
      <c r="G1139" s="333"/>
      <c r="H1139" s="315"/>
      <c r="I1139" s="315"/>
      <c r="J1139" s="315"/>
      <c r="K1139" s="296">
        <f>K1140</f>
        <v>401.45</v>
      </c>
    </row>
    <row r="1140" spans="1:11" ht="42.75" customHeight="1" x14ac:dyDescent="0.4">
      <c r="B1140" s="323" t="str">
        <f>+IF(K1140="",CHAR(64),B1139)</f>
        <v>D701030</v>
      </c>
      <c r="C1140" s="269" t="s">
        <v>1475</v>
      </c>
      <c r="D1140" s="340"/>
      <c r="E1140" s="267" t="s">
        <v>1483</v>
      </c>
      <c r="F1140" s="266"/>
      <c r="G1140" s="271"/>
      <c r="H1140" s="354"/>
      <c r="I1140" s="271"/>
      <c r="J1140" s="271">
        <v>401.45</v>
      </c>
      <c r="K1140" s="273">
        <f>J1140</f>
        <v>401.45</v>
      </c>
    </row>
    <row r="1141" spans="1:11" ht="42.75" customHeight="1" x14ac:dyDescent="0.4">
      <c r="B1141" s="293" t="str">
        <f>PRESUPUESTO!C516</f>
        <v>D701040</v>
      </c>
      <c r="C1141" s="294" t="str">
        <f>PRESUPUESTO!D516</f>
        <v>Salida para DETECTOR OPTICO ALGORITMICO MOD. AE/SA-OPI</v>
      </c>
      <c r="D1141" s="295" t="str">
        <f>PRESUPUESTO!E516</f>
        <v>UN</v>
      </c>
      <c r="E1141" s="313"/>
      <c r="F1141" s="333"/>
      <c r="G1141" s="333"/>
      <c r="H1141" s="315"/>
      <c r="I1141" s="315"/>
      <c r="J1141" s="315"/>
      <c r="K1141" s="296">
        <f>K1142</f>
        <v>43</v>
      </c>
    </row>
    <row r="1142" spans="1:11" ht="42.75" customHeight="1" x14ac:dyDescent="0.4">
      <c r="B1142" s="323" t="str">
        <f>+IF(K1142="",CHAR(64),B1141)</f>
        <v>D701040</v>
      </c>
      <c r="C1142" s="269" t="s">
        <v>1475</v>
      </c>
      <c r="D1142" s="340"/>
      <c r="E1142" s="267" t="s">
        <v>1483</v>
      </c>
      <c r="F1142" s="266"/>
      <c r="G1142" s="271"/>
      <c r="H1142" s="272"/>
      <c r="I1142" s="271"/>
      <c r="J1142" s="271">
        <v>43</v>
      </c>
      <c r="K1142" s="273">
        <f>J1142</f>
        <v>43</v>
      </c>
    </row>
    <row r="1143" spans="1:11" ht="42.75" customHeight="1" x14ac:dyDescent="0.4">
      <c r="B1143" s="293" t="str">
        <f>PRESUPUESTO!C517</f>
        <v>D701050</v>
      </c>
      <c r="C1143" s="294" t="str">
        <f>PRESUPUESTO!D517</f>
        <v>Salida para PULSADOR DE ALARMA</v>
      </c>
      <c r="D1143" s="295" t="str">
        <f>PRESUPUESTO!E517</f>
        <v>UN</v>
      </c>
      <c r="E1143" s="313"/>
      <c r="F1143" s="333"/>
      <c r="G1143" s="333"/>
      <c r="H1143" s="315"/>
      <c r="I1143" s="315"/>
      <c r="J1143" s="315"/>
      <c r="K1143" s="296">
        <f>K1144</f>
        <v>5</v>
      </c>
    </row>
    <row r="1144" spans="1:11" ht="42.75" customHeight="1" x14ac:dyDescent="0.4">
      <c r="B1144" s="323" t="str">
        <f>+IF(K1144="",CHAR(64),B1143)</f>
        <v>D701050</v>
      </c>
      <c r="C1144" s="269" t="s">
        <v>1475</v>
      </c>
      <c r="D1144" s="340"/>
      <c r="E1144" s="267" t="s">
        <v>1483</v>
      </c>
      <c r="F1144" s="266"/>
      <c r="G1144" s="271"/>
      <c r="H1144" s="272"/>
      <c r="I1144" s="271"/>
      <c r="J1144" s="271">
        <v>5</v>
      </c>
      <c r="K1144" s="273">
        <f>J1144</f>
        <v>5</v>
      </c>
    </row>
    <row r="1145" spans="1:11" ht="42.75" customHeight="1" x14ac:dyDescent="0.4">
      <c r="B1145" s="293" t="str">
        <f>PRESUPUESTO!C518</f>
        <v>D701060</v>
      </c>
      <c r="C1145" s="294" t="str">
        <f>PRESUPUESTO!D518</f>
        <v>Coraza LT 3/4"</v>
      </c>
      <c r="D1145" s="295" t="str">
        <f>PRESUPUESTO!E518</f>
        <v>ML</v>
      </c>
      <c r="E1145" s="313"/>
      <c r="F1145" s="333"/>
      <c r="G1145" s="333"/>
      <c r="H1145" s="315"/>
      <c r="I1145" s="315"/>
      <c r="J1145" s="315"/>
      <c r="K1145" s="296">
        <f>K1146</f>
        <v>25</v>
      </c>
    </row>
    <row r="1146" spans="1:11" ht="42.75" customHeight="1" x14ac:dyDescent="0.4">
      <c r="B1146" s="323" t="str">
        <f>+IF(K1146="",CHAR(64),B1145)</f>
        <v>D701060</v>
      </c>
      <c r="C1146" s="269" t="s">
        <v>1475</v>
      </c>
      <c r="D1146" s="340"/>
      <c r="E1146" s="267" t="s">
        <v>1483</v>
      </c>
      <c r="F1146" s="266"/>
      <c r="G1146" s="271"/>
      <c r="H1146" s="272"/>
      <c r="I1146" s="271"/>
      <c r="J1146" s="271">
        <v>25</v>
      </c>
      <c r="K1146" s="273">
        <f>J1146</f>
        <v>25</v>
      </c>
    </row>
    <row r="1147" spans="1:11" ht="42.75" customHeight="1" x14ac:dyDescent="0.4">
      <c r="B1147" s="293" t="str">
        <f>PRESUPUESTO!C519</f>
        <v>D701070</v>
      </c>
      <c r="C1147" s="294" t="str">
        <f>PRESUPUESTO!D519</f>
        <v>Terminal LT 3/4"</v>
      </c>
      <c r="D1147" s="295" t="str">
        <f>PRESUPUESTO!E519</f>
        <v>UN</v>
      </c>
      <c r="E1147" s="313"/>
      <c r="F1147" s="333"/>
      <c r="G1147" s="333"/>
      <c r="H1147" s="315"/>
      <c r="I1147" s="315"/>
      <c r="J1147" s="315"/>
      <c r="K1147" s="296">
        <f>K1148</f>
        <v>50</v>
      </c>
    </row>
    <row r="1148" spans="1:11" ht="42.75" customHeight="1" x14ac:dyDescent="0.4">
      <c r="B1148" s="323" t="str">
        <f>+IF(K1148="",CHAR(64),B1147)</f>
        <v>D701070</v>
      </c>
      <c r="C1148" s="269" t="s">
        <v>1475</v>
      </c>
      <c r="D1148" s="340"/>
      <c r="E1148" s="267" t="s">
        <v>1483</v>
      </c>
      <c r="F1148" s="266"/>
      <c r="G1148" s="271"/>
      <c r="H1148" s="272"/>
      <c r="I1148" s="271"/>
      <c r="J1148" s="271">
        <v>50</v>
      </c>
      <c r="K1148" s="273">
        <f>J1148</f>
        <v>50</v>
      </c>
    </row>
    <row r="1149" spans="1:11" ht="42.75" customHeight="1" x14ac:dyDescent="0.4">
      <c r="B1149" s="293" t="str">
        <f>PRESUPUESTO!C520</f>
        <v>D701080</v>
      </c>
      <c r="C1149" s="294" t="str">
        <f>PRESUPUESTO!D520</f>
        <v>Cable FPLR 2X18 UNIFILAR FPLR</v>
      </c>
      <c r="D1149" s="295" t="str">
        <f>PRESUPUESTO!E520</f>
        <v>ML</v>
      </c>
      <c r="E1149" s="313"/>
      <c r="F1149" s="333"/>
      <c r="G1149" s="333"/>
      <c r="H1149" s="315"/>
      <c r="I1149" s="315"/>
      <c r="J1149" s="315"/>
      <c r="K1149" s="296">
        <f>K1150</f>
        <v>420.57</v>
      </c>
    </row>
    <row r="1150" spans="1:11" ht="42.75" customHeight="1" x14ac:dyDescent="0.4">
      <c r="B1150" s="323" t="str">
        <f>+IF(K1150="",CHAR(64),B1149)</f>
        <v>D701080</v>
      </c>
      <c r="C1150" s="269" t="s">
        <v>1475</v>
      </c>
      <c r="D1150" s="340"/>
      <c r="E1150" s="267" t="s">
        <v>1483</v>
      </c>
      <c r="F1150" s="266"/>
      <c r="G1150" s="271"/>
      <c r="H1150" s="272"/>
      <c r="I1150" s="271"/>
      <c r="J1150" s="271">
        <v>420.57</v>
      </c>
      <c r="K1150" s="273">
        <f>J1150</f>
        <v>420.57</v>
      </c>
    </row>
    <row r="1151" spans="1:11" ht="42.75" customHeight="1" x14ac:dyDescent="0.4">
      <c r="B1151" s="293" t="str">
        <f>PRESUPUESTO!C521</f>
        <v>D701090</v>
      </c>
      <c r="C1151" s="294" t="str">
        <f>PRESUPUESTO!D521</f>
        <v>Salida para SIRENA DE ALARMA CON FOCO</v>
      </c>
      <c r="D1151" s="295" t="str">
        <f>PRESUPUESTO!E521</f>
        <v>UN</v>
      </c>
      <c r="E1151" s="313"/>
      <c r="F1151" s="333"/>
      <c r="G1151" s="333"/>
      <c r="H1151" s="315"/>
      <c r="I1151" s="315"/>
      <c r="J1151" s="315"/>
      <c r="K1151" s="296">
        <f>K1152</f>
        <v>5</v>
      </c>
    </row>
    <row r="1152" spans="1:11" ht="42.75" customHeight="1" x14ac:dyDescent="0.4">
      <c r="A1152" s="83"/>
      <c r="B1152" s="323" t="str">
        <f>+IF(K1152="",CHAR(64),B1151)</f>
        <v>D701090</v>
      </c>
      <c r="C1152" s="269" t="s">
        <v>1475</v>
      </c>
      <c r="D1152" s="266"/>
      <c r="E1152" s="267" t="s">
        <v>1483</v>
      </c>
      <c r="F1152" s="266"/>
      <c r="G1152" s="271"/>
      <c r="H1152" s="272"/>
      <c r="I1152" s="271"/>
      <c r="J1152" s="271">
        <v>5</v>
      </c>
      <c r="K1152" s="273">
        <f>J1152</f>
        <v>5</v>
      </c>
    </row>
    <row r="1153" spans="1:11" ht="42.75" customHeight="1" x14ac:dyDescent="0.4">
      <c r="A1153" s="83"/>
      <c r="B1153" s="293" t="str">
        <f>PRESUPUESTO!C522</f>
        <v>D701140</v>
      </c>
      <c r="C1153" s="294" t="str">
        <f>PRESUPUESTO!D522</f>
        <v>Salida para DETECTOR TERMOVELOCIMETRICO ALGORITMICO MOD. AE/SA-T</v>
      </c>
      <c r="D1153" s="295" t="str">
        <f>PRESUPUESTO!E522</f>
        <v>UN</v>
      </c>
      <c r="E1153" s="313"/>
      <c r="F1153" s="333"/>
      <c r="G1153" s="333"/>
      <c r="H1153" s="315"/>
      <c r="I1153" s="315"/>
      <c r="J1153" s="315"/>
      <c r="K1153" s="296">
        <f>K1154</f>
        <v>7</v>
      </c>
    </row>
    <row r="1154" spans="1:11" ht="42.75" customHeight="1" x14ac:dyDescent="0.4">
      <c r="B1154" s="323" t="str">
        <f>+IF(K1154="",CHAR(64),B1153)</f>
        <v>D701140</v>
      </c>
      <c r="C1154" s="269" t="s">
        <v>1475</v>
      </c>
      <c r="D1154" s="340"/>
      <c r="E1154" s="267" t="s">
        <v>1483</v>
      </c>
      <c r="F1154" s="266"/>
      <c r="G1154" s="271"/>
      <c r="H1154" s="272"/>
      <c r="I1154" s="271"/>
      <c r="J1154" s="271">
        <v>7</v>
      </c>
      <c r="K1154" s="273">
        <f>J1154</f>
        <v>7</v>
      </c>
    </row>
    <row r="1155" spans="1:11" ht="42.75" customHeight="1" x14ac:dyDescent="0.4">
      <c r="B1155" s="293" t="str">
        <f>PRESUPUESTO!C523</f>
        <v>D701150</v>
      </c>
      <c r="C1155" s="294" t="str">
        <f>PRESUPUESTO!D523</f>
        <v>Configuracion y puesta en marcha sistema deteccion de incendio</v>
      </c>
      <c r="D1155" s="295" t="str">
        <f>PRESUPUESTO!E523</f>
        <v>GLB</v>
      </c>
      <c r="E1155" s="313"/>
      <c r="F1155" s="333"/>
      <c r="G1155" s="333"/>
      <c r="H1155" s="315"/>
      <c r="I1155" s="315"/>
      <c r="J1155" s="315"/>
      <c r="K1155" s="296">
        <f>K1156</f>
        <v>1</v>
      </c>
    </row>
    <row r="1156" spans="1:11" ht="42.75" customHeight="1" x14ac:dyDescent="0.4">
      <c r="B1156" s="323" t="str">
        <f>+IF(K1156="",CHAR(64),B1155)</f>
        <v>D701150</v>
      </c>
      <c r="C1156" s="269" t="s">
        <v>1475</v>
      </c>
      <c r="D1156" s="266"/>
      <c r="E1156" s="267" t="s">
        <v>1483</v>
      </c>
      <c r="F1156" s="266"/>
      <c r="G1156" s="271"/>
      <c r="H1156" s="272"/>
      <c r="I1156" s="271"/>
      <c r="J1156" s="271">
        <v>1</v>
      </c>
      <c r="K1156" s="273">
        <f>J1156</f>
        <v>1</v>
      </c>
    </row>
    <row r="1157" spans="1:11" ht="42.75" customHeight="1" x14ac:dyDescent="0.4">
      <c r="B1157" s="293" t="s">
        <v>1053</v>
      </c>
      <c r="C1157" s="294" t="s">
        <v>1012</v>
      </c>
      <c r="D1157" s="295" t="s">
        <v>121</v>
      </c>
      <c r="E1157" s="313"/>
      <c r="F1157" s="333"/>
      <c r="G1157" s="333"/>
      <c r="H1157" s="315"/>
      <c r="I1157" s="315"/>
      <c r="J1157" s="315"/>
      <c r="K1157" s="296">
        <f>K1158</f>
        <v>14</v>
      </c>
    </row>
    <row r="1158" spans="1:11" ht="42.75" customHeight="1" x14ac:dyDescent="0.4">
      <c r="B1158" s="323" t="str">
        <f>+IF(K1158="",CHAR(64),B1157)</f>
        <v>D7020160</v>
      </c>
      <c r="C1158" s="269"/>
      <c r="D1158" s="340"/>
      <c r="E1158" s="267" t="s">
        <v>1484</v>
      </c>
      <c r="F1158" s="266"/>
      <c r="G1158" s="271"/>
      <c r="H1158" s="271"/>
      <c r="I1158" s="271"/>
      <c r="J1158" s="272">
        <v>14</v>
      </c>
      <c r="K1158" s="273">
        <f>J1158</f>
        <v>14</v>
      </c>
    </row>
    <row r="1159" spans="1:11" ht="42.75" customHeight="1" x14ac:dyDescent="0.4">
      <c r="B1159" s="293" t="s">
        <v>1055</v>
      </c>
      <c r="C1159" s="294" t="str">
        <f>PRESUPUESTO!D525</f>
        <v>Salida para MINI DOMO FIJO INTERIOR- No incluye aparato</v>
      </c>
      <c r="D1159" s="295" t="str">
        <f>PRESUPUESTO!E525</f>
        <v>UN</v>
      </c>
      <c r="E1159" s="313"/>
      <c r="F1159" s="333"/>
      <c r="G1159" s="333"/>
      <c r="H1159" s="315"/>
      <c r="I1159" s="315"/>
      <c r="J1159" s="315"/>
      <c r="K1159" s="296">
        <f>K1160</f>
        <v>14</v>
      </c>
    </row>
    <row r="1160" spans="1:11" ht="42.75" customHeight="1" x14ac:dyDescent="0.4">
      <c r="B1160" s="323" t="str">
        <f>+IF(K1160="",CHAR(64),B1159)</f>
        <v>D704060</v>
      </c>
      <c r="C1160" s="269" t="s">
        <v>1475</v>
      </c>
      <c r="D1160" s="340"/>
      <c r="E1160" s="267" t="s">
        <v>1484</v>
      </c>
      <c r="F1160" s="266"/>
      <c r="G1160" s="271"/>
      <c r="H1160" s="271"/>
      <c r="I1160" s="271"/>
      <c r="J1160" s="272">
        <v>14</v>
      </c>
      <c r="K1160" s="273">
        <f>J1160</f>
        <v>14</v>
      </c>
    </row>
    <row r="1161" spans="1:11" ht="42.75" customHeight="1" x14ac:dyDescent="0.4">
      <c r="B1161" s="293" t="str">
        <f>PRESUPUESTO!C526</f>
        <v>D704070</v>
      </c>
      <c r="C1161" s="294" t="str">
        <f>PRESUPUESTO!D526</f>
        <v>Tubería de 3/4" EMT [Se toma como referencia APU D604070]</v>
      </c>
      <c r="D1161" s="295" t="str">
        <f>PRESUPUESTO!E526</f>
        <v>ML</v>
      </c>
      <c r="E1161" s="313"/>
      <c r="F1161" s="333"/>
      <c r="G1161" s="333"/>
      <c r="H1161" s="315"/>
      <c r="I1161" s="315"/>
      <c r="J1161" s="315"/>
      <c r="K1161" s="296">
        <f>K1162</f>
        <v>180</v>
      </c>
    </row>
    <row r="1162" spans="1:11" ht="42.75" customHeight="1" x14ac:dyDescent="0.4">
      <c r="B1162" s="323" t="str">
        <f>+IF(K1162="",CHAR(64),B1161)</f>
        <v>D704070</v>
      </c>
      <c r="C1162" s="269" t="s">
        <v>1485</v>
      </c>
      <c r="D1162" s="266"/>
      <c r="E1162" s="267" t="s">
        <v>1484</v>
      </c>
      <c r="F1162" s="266"/>
      <c r="G1162" s="271"/>
      <c r="H1162" s="272"/>
      <c r="I1162" s="271"/>
      <c r="J1162" s="271">
        <v>180</v>
      </c>
      <c r="K1162" s="273">
        <f>J1162</f>
        <v>180</v>
      </c>
    </row>
    <row r="1163" spans="1:11" ht="42.75" customHeight="1" x14ac:dyDescent="0.4">
      <c r="B1163" s="293" t="s">
        <v>1059</v>
      </c>
      <c r="C1163" s="294" t="s">
        <v>1024</v>
      </c>
      <c r="D1163" s="295" t="s">
        <v>38</v>
      </c>
      <c r="E1163" s="313"/>
      <c r="F1163" s="333"/>
      <c r="G1163" s="333"/>
      <c r="H1163" s="315"/>
      <c r="I1163" s="315"/>
      <c r="J1163" s="315"/>
      <c r="K1163" s="296">
        <f>+K1164</f>
        <v>532</v>
      </c>
    </row>
    <row r="1164" spans="1:11" ht="42.75" customHeight="1" x14ac:dyDescent="0.4">
      <c r="B1164" s="323" t="str">
        <f>+IF(K1164="",CHAR(64),B1163)</f>
        <v>D704090</v>
      </c>
      <c r="C1164" s="269" t="s">
        <v>1485</v>
      </c>
      <c r="D1164" s="266"/>
      <c r="E1164" s="267" t="s">
        <v>1484</v>
      </c>
      <c r="F1164" s="266"/>
      <c r="G1164" s="271"/>
      <c r="H1164" s="272"/>
      <c r="I1164" s="271"/>
      <c r="J1164" s="271">
        <v>532</v>
      </c>
      <c r="K1164" s="273">
        <f>J1164</f>
        <v>532</v>
      </c>
    </row>
    <row r="1165" spans="1:11" ht="42.75" customHeight="1" x14ac:dyDescent="0.4">
      <c r="B1165" s="304" t="s">
        <v>1061</v>
      </c>
      <c r="C1165" s="581" t="s">
        <v>1486</v>
      </c>
      <c r="D1165" s="585"/>
      <c r="E1165" s="581"/>
      <c r="F1165" s="581"/>
      <c r="G1165" s="581"/>
      <c r="H1165" s="581"/>
      <c r="I1165" s="581"/>
      <c r="J1165" s="581"/>
      <c r="K1165" s="359"/>
    </row>
    <row r="1166" spans="1:11" ht="42.75" customHeight="1" x14ac:dyDescent="0.4">
      <c r="B1166" s="304" t="s">
        <v>1063</v>
      </c>
      <c r="C1166" s="305" t="s">
        <v>1064</v>
      </c>
      <c r="D1166" s="360"/>
      <c r="E1166" s="582"/>
      <c r="F1166" s="582"/>
      <c r="G1166" s="582"/>
      <c r="H1166" s="582"/>
      <c r="I1166" s="582"/>
      <c r="J1166" s="582"/>
      <c r="K1166" s="361"/>
    </row>
    <row r="1167" spans="1:11" ht="42.75" customHeight="1" x14ac:dyDescent="0.4">
      <c r="B1167" s="293" t="s">
        <v>1065</v>
      </c>
      <c r="C1167" s="294" t="str">
        <f>VLOOKUP(B1167,PRESUPUESTO!$C$530:$E$572,2,0)</f>
        <v>Tubería Acero sch-10 ¾"</v>
      </c>
      <c r="D1167" s="343" t="str">
        <f>VLOOKUP(C1167,PRESUPUESTO!$D$530:$F$572,2,0)</f>
        <v>ML</v>
      </c>
      <c r="E1167" s="313"/>
      <c r="F1167" s="312"/>
      <c r="G1167" s="314"/>
      <c r="H1167" s="315"/>
      <c r="I1167" s="314"/>
      <c r="J1167" s="314"/>
      <c r="K1167" s="296">
        <f>K1168</f>
        <v>1.53</v>
      </c>
    </row>
    <row r="1168" spans="1:11" ht="42.75" customHeight="1" x14ac:dyDescent="0.4">
      <c r="B1168" s="323" t="str">
        <f>+IF(K1168="",CHAR(64),B1167)</f>
        <v>D801010</v>
      </c>
      <c r="C1168" s="269" t="s">
        <v>1487</v>
      </c>
      <c r="D1168" s="298"/>
      <c r="E1168" s="267"/>
      <c r="F1168" s="266"/>
      <c r="G1168" s="271"/>
      <c r="H1168" s="272"/>
      <c r="I1168" s="272"/>
      <c r="J1168" s="271">
        <v>1.53</v>
      </c>
      <c r="K1168" s="273">
        <f>J1168</f>
        <v>1.53</v>
      </c>
    </row>
    <row r="1169" spans="2:22" ht="42.75" customHeight="1" x14ac:dyDescent="0.4">
      <c r="B1169" s="293" t="s">
        <v>1067</v>
      </c>
      <c r="C1169" s="294" t="str">
        <f>VLOOKUP(B1169,PRESUPUESTO!$C$530:$E$572,2,0)</f>
        <v>Tubería Acero sch-10 1"</v>
      </c>
      <c r="D1169" s="317" t="str">
        <f>VLOOKUP(C1169,PRESUPUESTO!$D$530:$F$572,2,0)</f>
        <v>ML</v>
      </c>
      <c r="E1169" s="313"/>
      <c r="F1169" s="312"/>
      <c r="G1169" s="314"/>
      <c r="H1169" s="315"/>
      <c r="I1169" s="315"/>
      <c r="J1169" s="314"/>
      <c r="K1169" s="296">
        <f>K1170</f>
        <v>75.8</v>
      </c>
    </row>
    <row r="1170" spans="2:22" ht="42.75" customHeight="1" x14ac:dyDescent="0.4">
      <c r="B1170" s="323" t="str">
        <f>+IF(K1170="",CHAR(64),B1169)</f>
        <v>D801020</v>
      </c>
      <c r="C1170" s="269" t="s">
        <v>1487</v>
      </c>
      <c r="D1170" s="362"/>
      <c r="E1170" s="267"/>
      <c r="F1170" s="266"/>
      <c r="G1170" s="271"/>
      <c r="H1170" s="272"/>
      <c r="I1170" s="272"/>
      <c r="J1170" s="271">
        <v>75.8</v>
      </c>
      <c r="K1170" s="273">
        <f>J1170</f>
        <v>75.8</v>
      </c>
    </row>
    <row r="1171" spans="2:22" ht="42.75" customHeight="1" x14ac:dyDescent="0.4">
      <c r="B1171" s="293" t="s">
        <v>1069</v>
      </c>
      <c r="C1171" s="294" t="str">
        <f>VLOOKUP(B1171,PRESUPUESTO!$C$530:$E$572,2,0)</f>
        <v>Tubería Acero sch-10 3"</v>
      </c>
      <c r="D1171" s="317" t="str">
        <f>VLOOKUP(C1171,PRESUPUESTO!$D$530:$F$572,2,0)</f>
        <v>ML</v>
      </c>
      <c r="E1171" s="313"/>
      <c r="F1171" s="312"/>
      <c r="G1171" s="314"/>
      <c r="H1171" s="315"/>
      <c r="I1171" s="315"/>
      <c r="J1171" s="314"/>
      <c r="K1171" s="296">
        <f>K1172</f>
        <v>2.35</v>
      </c>
    </row>
    <row r="1172" spans="2:22" ht="42.75" customHeight="1" x14ac:dyDescent="0.4">
      <c r="B1172" s="323" t="str">
        <f>+IF(K1172="",CHAR(64),B1171)</f>
        <v>D801030</v>
      </c>
      <c r="C1172" s="269" t="s">
        <v>1487</v>
      </c>
      <c r="D1172" s="362"/>
      <c r="E1172" s="267"/>
      <c r="F1172" s="266"/>
      <c r="G1172" s="271"/>
      <c r="H1172" s="272"/>
      <c r="I1172" s="272"/>
      <c r="J1172" s="271">
        <v>2.35</v>
      </c>
      <c r="K1172" s="273">
        <f>J1172</f>
        <v>2.35</v>
      </c>
    </row>
    <row r="1173" spans="2:22" ht="42.75" customHeight="1" x14ac:dyDescent="0.4">
      <c r="B1173" s="293" t="s">
        <v>1071</v>
      </c>
      <c r="C1173" s="294" t="str">
        <f>VLOOKUP(B1173,PRESUPUESTO!$C$530:$E$572,2,0)</f>
        <v>Tubería Acero sch-10 2½"</v>
      </c>
      <c r="D1173" s="317" t="str">
        <f>VLOOKUP(C1173,PRESUPUESTO!$D$530:$F$572,2,0)</f>
        <v>ML</v>
      </c>
      <c r="E1173" s="313"/>
      <c r="F1173" s="312"/>
      <c r="G1173" s="314"/>
      <c r="H1173" s="315"/>
      <c r="I1173" s="315"/>
      <c r="J1173" s="314"/>
      <c r="K1173" s="296">
        <f>K1174</f>
        <v>243.48</v>
      </c>
    </row>
    <row r="1174" spans="2:22" s="83" customFormat="1" ht="42.75" customHeight="1" x14ac:dyDescent="0.4">
      <c r="B1174" s="323" t="str">
        <f>+IF(K1174="",CHAR(64),B1173)</f>
        <v>D801040</v>
      </c>
      <c r="C1174" s="269" t="s">
        <v>1487</v>
      </c>
      <c r="D1174" s="362"/>
      <c r="E1174" s="267"/>
      <c r="F1174" s="266"/>
      <c r="G1174" s="271"/>
      <c r="H1174" s="272"/>
      <c r="I1174" s="272"/>
      <c r="J1174" s="271">
        <v>243.48</v>
      </c>
      <c r="K1174" s="273">
        <f>J1174</f>
        <v>243.48</v>
      </c>
      <c r="L1174" s="384"/>
      <c r="N1174" s="386"/>
      <c r="O1174" s="386"/>
      <c r="P1174" s="386"/>
      <c r="Q1174" s="386"/>
      <c r="R1174" s="386"/>
      <c r="T1174" s="386"/>
      <c r="U1174" s="386"/>
      <c r="V1174" s="386"/>
    </row>
    <row r="1175" spans="2:22" s="83" customFormat="1" ht="42.75" customHeight="1" x14ac:dyDescent="0.4">
      <c r="B1175" s="293" t="s">
        <v>1073</v>
      </c>
      <c r="C1175" s="294" t="str">
        <f>VLOOKUP(B1175,PRESUPUESTO!$C$530:$E$572,2,0)</f>
        <v>Tubería Acero sch-10 4"</v>
      </c>
      <c r="D1175" s="317" t="str">
        <f>VLOOKUP(C1175,PRESUPUESTO!$D$530:$F$572,2,0)</f>
        <v>ML</v>
      </c>
      <c r="E1175" s="313"/>
      <c r="F1175" s="312"/>
      <c r="G1175" s="314"/>
      <c r="H1175" s="315"/>
      <c r="I1175" s="315"/>
      <c r="J1175" s="314"/>
      <c r="K1175" s="296">
        <f>K1176</f>
        <v>130.88999999999999</v>
      </c>
      <c r="L1175" s="384"/>
      <c r="N1175" s="386"/>
      <c r="O1175" s="386"/>
      <c r="P1175" s="386"/>
      <c r="Q1175" s="386"/>
      <c r="R1175" s="386"/>
      <c r="T1175" s="386"/>
      <c r="U1175" s="386"/>
      <c r="V1175" s="386"/>
    </row>
    <row r="1176" spans="2:22" ht="42.75" customHeight="1" x14ac:dyDescent="0.4">
      <c r="B1176" s="323" t="str">
        <f>+IF(K1176="",CHAR(64),B1175)</f>
        <v>D801050</v>
      </c>
      <c r="C1176" s="269" t="s">
        <v>1487</v>
      </c>
      <c r="D1176" s="362"/>
      <c r="E1176" s="267"/>
      <c r="F1176" s="266"/>
      <c r="G1176" s="271"/>
      <c r="H1176" s="272"/>
      <c r="I1176" s="272"/>
      <c r="J1176" s="271">
        <v>130.88999999999999</v>
      </c>
      <c r="K1176" s="273">
        <f>J1176</f>
        <v>130.88999999999999</v>
      </c>
    </row>
    <row r="1177" spans="2:22" ht="42.75" customHeight="1" x14ac:dyDescent="0.4">
      <c r="B1177" s="293" t="s">
        <v>1075</v>
      </c>
      <c r="C1177" s="294" t="str">
        <f>VLOOKUP(B1177,PRESUPUESTO!$C$530:$E$572,2,0)</f>
        <v>Accesorios acero ranurado 3"</v>
      </c>
      <c r="D1177" s="317" t="str">
        <f>VLOOKUP(C1177,PRESUPUESTO!$D$530:$F$572,2,0)</f>
        <v>UN</v>
      </c>
      <c r="E1177" s="313"/>
      <c r="F1177" s="312"/>
      <c r="G1177" s="314"/>
      <c r="H1177" s="315"/>
      <c r="I1177" s="315"/>
      <c r="J1177" s="314"/>
      <c r="K1177" s="296">
        <f>K1178</f>
        <v>1</v>
      </c>
    </row>
    <row r="1178" spans="2:22" ht="42.75" customHeight="1" x14ac:dyDescent="0.4">
      <c r="B1178" s="323" t="str">
        <f>+IF(K1178="",CHAR(64),B1177)</f>
        <v>D801060</v>
      </c>
      <c r="C1178" s="269" t="s">
        <v>1487</v>
      </c>
      <c r="D1178" s="362"/>
      <c r="E1178" s="267"/>
      <c r="F1178" s="266"/>
      <c r="G1178" s="271"/>
      <c r="H1178" s="272"/>
      <c r="I1178" s="272"/>
      <c r="J1178" s="271">
        <v>1</v>
      </c>
      <c r="K1178" s="273">
        <f>J1178</f>
        <v>1</v>
      </c>
    </row>
    <row r="1179" spans="2:22" ht="42.75" customHeight="1" x14ac:dyDescent="0.4">
      <c r="B1179" s="293" t="s">
        <v>1077</v>
      </c>
      <c r="C1179" s="294" t="str">
        <f>VLOOKUP(B1179,PRESUPUESTO!$C$530:$E$572,2,0)</f>
        <v>Accesorios acero ranurado 2½"</v>
      </c>
      <c r="D1179" s="317" t="str">
        <f>VLOOKUP(C1179,PRESUPUESTO!$D$530:$F$572,2,0)</f>
        <v>UN</v>
      </c>
      <c r="E1179" s="313"/>
      <c r="F1179" s="312"/>
      <c r="G1179" s="314"/>
      <c r="H1179" s="315"/>
      <c r="I1179" s="315"/>
      <c r="J1179" s="314"/>
      <c r="K1179" s="296">
        <f>K1180</f>
        <v>42</v>
      </c>
    </row>
    <row r="1180" spans="2:22" ht="42.75" customHeight="1" x14ac:dyDescent="0.4">
      <c r="B1180" s="323" t="str">
        <f>+IF(K1180="",CHAR(64),B1179)</f>
        <v>D801070</v>
      </c>
      <c r="C1180" s="269" t="s">
        <v>1487</v>
      </c>
      <c r="D1180" s="362"/>
      <c r="E1180" s="267"/>
      <c r="F1180" s="266"/>
      <c r="G1180" s="271"/>
      <c r="H1180" s="272"/>
      <c r="I1180" s="272"/>
      <c r="J1180" s="271">
        <v>42</v>
      </c>
      <c r="K1180" s="273">
        <f>J1180</f>
        <v>42</v>
      </c>
    </row>
    <row r="1181" spans="2:22" ht="42.75" customHeight="1" x14ac:dyDescent="0.4">
      <c r="B1181" s="293" t="s">
        <v>1079</v>
      </c>
      <c r="C1181" s="294" t="str">
        <f>VLOOKUP(B1181,PRESUPUESTO!$C$530:$E$572,2,0)</f>
        <v>Accesorios acero ranurado 4"</v>
      </c>
      <c r="D1181" s="317" t="str">
        <f>VLOOKUP(C1181,PRESUPUESTO!$D$530:$F$572,2,0)</f>
        <v>UN</v>
      </c>
      <c r="E1181" s="313"/>
      <c r="F1181" s="312"/>
      <c r="G1181" s="314"/>
      <c r="H1181" s="315"/>
      <c r="I1181" s="315"/>
      <c r="J1181" s="314"/>
      <c r="K1181" s="296">
        <f>K1182</f>
        <v>40</v>
      </c>
    </row>
    <row r="1182" spans="2:22" ht="42.75" customHeight="1" x14ac:dyDescent="0.4">
      <c r="B1182" s="323" t="str">
        <f>+IF(K1182="",CHAR(64),B1181)</f>
        <v>D801080</v>
      </c>
      <c r="C1182" s="269" t="s">
        <v>1487</v>
      </c>
      <c r="D1182" s="362"/>
      <c r="E1182" s="267"/>
      <c r="F1182" s="266"/>
      <c r="G1182" s="271"/>
      <c r="H1182" s="272"/>
      <c r="I1182" s="272"/>
      <c r="J1182" s="271">
        <v>40</v>
      </c>
      <c r="K1182" s="273">
        <f>J1182</f>
        <v>40</v>
      </c>
    </row>
    <row r="1183" spans="2:22" ht="42.75" customHeight="1" x14ac:dyDescent="0.4">
      <c r="B1183" s="293" t="str">
        <f>PRESUPUESTO!C538</f>
        <v>D801090</v>
      </c>
      <c r="C1183" s="294" t="str">
        <f>VLOOKUP(B1183,PRESUPUESTO!$C$530:$E$572,2,0)</f>
        <v>Cheque UL/FM 2½"</v>
      </c>
      <c r="D1183" s="317" t="str">
        <f>VLOOKUP(C1183,PRESUPUESTO!$D$530:$F$572,2,0)</f>
        <v>UN</v>
      </c>
      <c r="E1183" s="313"/>
      <c r="F1183" s="312"/>
      <c r="G1183" s="314"/>
      <c r="H1183" s="315"/>
      <c r="I1183" s="315"/>
      <c r="J1183" s="314"/>
      <c r="K1183" s="296">
        <f>K1184</f>
        <v>2</v>
      </c>
    </row>
    <row r="1184" spans="2:22" ht="42.75" customHeight="1" x14ac:dyDescent="0.4">
      <c r="B1184" s="323" t="str">
        <f>+IF(K1184="",CHAR(64),B1183)</f>
        <v>D801090</v>
      </c>
      <c r="C1184" s="269" t="s">
        <v>1487</v>
      </c>
      <c r="D1184" s="362"/>
      <c r="E1184" s="267"/>
      <c r="F1184" s="266"/>
      <c r="G1184" s="271"/>
      <c r="H1184" s="272"/>
      <c r="I1184" s="272"/>
      <c r="J1184" s="271">
        <v>2</v>
      </c>
      <c r="K1184" s="273">
        <f>J1184</f>
        <v>2</v>
      </c>
    </row>
    <row r="1185" spans="2:11" ht="42.75" customHeight="1" x14ac:dyDescent="0.4">
      <c r="B1185" s="293" t="s">
        <v>1083</v>
      </c>
      <c r="C1185" s="294" t="str">
        <f>VLOOKUP(B1185,PRESUPUESTO!$C$530:$E$572,2,0)</f>
        <v>Tubería PVC C-900 AWWA 4"</v>
      </c>
      <c r="D1185" s="317" t="str">
        <f>VLOOKUP(C1185,PRESUPUESTO!$D$530:$F$572,2,0)</f>
        <v>ML</v>
      </c>
      <c r="E1185" s="313"/>
      <c r="F1185" s="312"/>
      <c r="G1185" s="314"/>
      <c r="H1185" s="315"/>
      <c r="I1185" s="315"/>
      <c r="J1185" s="314"/>
      <c r="K1185" s="296">
        <f>K1186</f>
        <v>59.22</v>
      </c>
    </row>
    <row r="1186" spans="2:11" ht="42.75" customHeight="1" x14ac:dyDescent="0.4">
      <c r="B1186" s="323" t="str">
        <f>+IF(K1186="",CHAR(64),B1185)</f>
        <v>D8011010</v>
      </c>
      <c r="C1186" s="269" t="s">
        <v>1487</v>
      </c>
      <c r="D1186" s="362"/>
      <c r="E1186" s="267"/>
      <c r="F1186" s="266"/>
      <c r="G1186" s="271"/>
      <c r="H1186" s="272"/>
      <c r="I1186" s="272"/>
      <c r="J1186" s="271">
        <v>59.22</v>
      </c>
      <c r="K1186" s="273">
        <f>J1186</f>
        <v>59.22</v>
      </c>
    </row>
    <row r="1187" spans="2:11" ht="42.75" customHeight="1" x14ac:dyDescent="0.4">
      <c r="B1187" s="293" t="s">
        <v>1085</v>
      </c>
      <c r="C1187" s="294" t="str">
        <f>VLOOKUP(B1187,PRESUPUESTO!$C$530:$E$572,2,0)</f>
        <v>Accesorios PVC C-900 AWWA 4"</v>
      </c>
      <c r="D1187" s="317" t="str">
        <f>VLOOKUP(C1187,PRESUPUESTO!$D$530:$F$572,2,0)</f>
        <v>ML</v>
      </c>
      <c r="E1187" s="313"/>
      <c r="F1187" s="312"/>
      <c r="G1187" s="314"/>
      <c r="H1187" s="315"/>
      <c r="I1187" s="315"/>
      <c r="J1187" s="314"/>
      <c r="K1187" s="296">
        <f>K1188</f>
        <v>32</v>
      </c>
    </row>
    <row r="1188" spans="2:11" ht="42.75" customHeight="1" x14ac:dyDescent="0.4">
      <c r="B1188" s="323" t="str">
        <f>+IF(K1188="",CHAR(64),B1187)</f>
        <v>D8011020</v>
      </c>
      <c r="C1188" s="269" t="s">
        <v>1487</v>
      </c>
      <c r="D1188" s="362"/>
      <c r="E1188" s="267"/>
      <c r="F1188" s="266"/>
      <c r="G1188" s="271"/>
      <c r="H1188" s="272"/>
      <c r="I1188" s="272"/>
      <c r="J1188" s="271">
        <v>32</v>
      </c>
      <c r="K1188" s="273">
        <f>J1188</f>
        <v>32</v>
      </c>
    </row>
    <row r="1189" spans="2:11" ht="42.75" customHeight="1" x14ac:dyDescent="0.4">
      <c r="B1189" s="293" t="s">
        <v>1087</v>
      </c>
      <c r="C1189" s="294" t="str">
        <f>VLOOKUP(B1189,PRESUPUESTO!$C$530:$E$572,2,0)</f>
        <v>Restrictores de movimiento  4" (Juego por accesorio)</v>
      </c>
      <c r="D1189" s="317" t="str">
        <f>VLOOKUP(C1189,PRESUPUESTO!$D$530:$F$572,2,0)</f>
        <v>UN</v>
      </c>
      <c r="E1189" s="313"/>
      <c r="F1189" s="312"/>
      <c r="G1189" s="314"/>
      <c r="H1189" s="315"/>
      <c r="I1189" s="315"/>
      <c r="J1189" s="314"/>
      <c r="K1189" s="296">
        <f>K1190</f>
        <v>32</v>
      </c>
    </row>
    <row r="1190" spans="2:11" ht="42.75" customHeight="1" x14ac:dyDescent="0.4">
      <c r="B1190" s="323" t="str">
        <f>+IF(K1190="",CHAR(64),B1189)</f>
        <v>D8011030</v>
      </c>
      <c r="C1190" s="269" t="s">
        <v>1487</v>
      </c>
      <c r="D1190" s="362"/>
      <c r="E1190" s="267"/>
      <c r="F1190" s="266"/>
      <c r="G1190" s="271"/>
      <c r="H1190" s="272"/>
      <c r="I1190" s="272"/>
      <c r="J1190" s="271">
        <v>32</v>
      </c>
      <c r="K1190" s="273">
        <f>J1190</f>
        <v>32</v>
      </c>
    </row>
    <row r="1191" spans="2:11" ht="42.75" customHeight="1" x14ac:dyDescent="0.4">
      <c r="B1191" s="293" t="s">
        <v>1089</v>
      </c>
      <c r="C1191" s="294" t="str">
        <f>VLOOKUP(B1191,PRESUPUESTO!$C$530:$E$572,2,0)</f>
        <v>Transición AC-PVC 4"</v>
      </c>
      <c r="D1191" s="317" t="str">
        <f>VLOOKUP(C1191,PRESUPUESTO!$D$530:$F$572,2,0)</f>
        <v>UN</v>
      </c>
      <c r="E1191" s="313"/>
      <c r="F1191" s="312"/>
      <c r="G1191" s="314"/>
      <c r="H1191" s="315"/>
      <c r="I1191" s="315"/>
      <c r="J1191" s="314"/>
      <c r="K1191" s="296">
        <f>K1192</f>
        <v>9</v>
      </c>
    </row>
    <row r="1192" spans="2:11" ht="42.75" customHeight="1" x14ac:dyDescent="0.4">
      <c r="B1192" s="323" t="str">
        <f>+IF(K1192="",CHAR(64),B1191)</f>
        <v>D8011040</v>
      </c>
      <c r="C1192" s="269" t="s">
        <v>1487</v>
      </c>
      <c r="D1192" s="362"/>
      <c r="E1192" s="267"/>
      <c r="F1192" s="266"/>
      <c r="G1192" s="271"/>
      <c r="H1192" s="272"/>
      <c r="I1192" s="272"/>
      <c r="J1192" s="271">
        <v>9</v>
      </c>
      <c r="K1192" s="273">
        <f>J1192</f>
        <v>9</v>
      </c>
    </row>
    <row r="1193" spans="2:11" ht="42.75" customHeight="1" x14ac:dyDescent="0.4">
      <c r="B1193" s="293" t="s">
        <v>1091</v>
      </c>
      <c r="C1193" s="294" t="str">
        <f>VLOOKUP(B1193,PRESUPUESTO!$C$530:$E$572,2,0)</f>
        <v>Acople ranurado 2"</v>
      </c>
      <c r="D1193" s="317" t="str">
        <f>VLOOKUP(C1193,PRESUPUESTO!$D$530:$F$572,2,0)</f>
        <v>UN</v>
      </c>
      <c r="E1193" s="313"/>
      <c r="F1193" s="312"/>
      <c r="G1193" s="314"/>
      <c r="H1193" s="315"/>
      <c r="I1193" s="315"/>
      <c r="J1193" s="314"/>
      <c r="K1193" s="296">
        <f>K1194</f>
        <v>8</v>
      </c>
    </row>
    <row r="1194" spans="2:11" ht="42.75" customHeight="1" x14ac:dyDescent="0.4">
      <c r="B1194" s="323" t="str">
        <f>+IF(K1194="",CHAR(64),B1193)</f>
        <v>D8011050</v>
      </c>
      <c r="C1194" s="269" t="s">
        <v>1487</v>
      </c>
      <c r="D1194" s="362"/>
      <c r="E1194" s="267"/>
      <c r="F1194" s="266"/>
      <c r="G1194" s="271"/>
      <c r="H1194" s="272"/>
      <c r="I1194" s="272"/>
      <c r="J1194" s="271">
        <v>8</v>
      </c>
      <c r="K1194" s="273">
        <f>J1194</f>
        <v>8</v>
      </c>
    </row>
    <row r="1195" spans="2:11" ht="42.75" customHeight="1" x14ac:dyDescent="0.4">
      <c r="B1195" s="293" t="s">
        <v>1093</v>
      </c>
      <c r="C1195" s="294" t="str">
        <f>VLOOKUP(B1195,PRESUPUESTO!$C$530:$E$572,2,0)</f>
        <v>Acople ranurado 2½"</v>
      </c>
      <c r="D1195" s="317" t="str">
        <f>VLOOKUP(C1195,PRESUPUESTO!$D$530:$F$572,2,0)</f>
        <v>UN</v>
      </c>
      <c r="E1195" s="313"/>
      <c r="F1195" s="312"/>
      <c r="G1195" s="314"/>
      <c r="H1195" s="315"/>
      <c r="I1195" s="315"/>
      <c r="J1195" s="314"/>
      <c r="K1195" s="296">
        <f>K1196</f>
        <v>124</v>
      </c>
    </row>
    <row r="1196" spans="2:11" ht="42.75" customHeight="1" x14ac:dyDescent="0.4">
      <c r="B1196" s="323" t="str">
        <f>+IF(K1196="",CHAR(64),B1195)</f>
        <v>D8011060</v>
      </c>
      <c r="C1196" s="269" t="s">
        <v>1487</v>
      </c>
      <c r="D1196" s="362"/>
      <c r="E1196" s="267"/>
      <c r="F1196" s="266"/>
      <c r="G1196" s="271"/>
      <c r="H1196" s="272"/>
      <c r="I1196" s="272"/>
      <c r="J1196" s="271">
        <v>124</v>
      </c>
      <c r="K1196" s="273">
        <f>J1196</f>
        <v>124</v>
      </c>
    </row>
    <row r="1197" spans="2:11" ht="42.75" customHeight="1" x14ac:dyDescent="0.4">
      <c r="B1197" s="293" t="s">
        <v>1095</v>
      </c>
      <c r="C1197" s="294" t="str">
        <f>VLOOKUP(B1197,PRESUPUESTO!$C$530:$E$572,2,0)</f>
        <v>Acople ranurado 4"</v>
      </c>
      <c r="D1197" s="317" t="str">
        <f>VLOOKUP(C1197,PRESUPUESTO!$D$530:$F$572,2,0)</f>
        <v>UN</v>
      </c>
      <c r="E1197" s="313"/>
      <c r="F1197" s="312"/>
      <c r="G1197" s="314"/>
      <c r="H1197" s="315"/>
      <c r="I1197" s="315"/>
      <c r="J1197" s="314"/>
      <c r="K1197" s="296">
        <f>K1198</f>
        <v>103</v>
      </c>
    </row>
    <row r="1198" spans="2:11" ht="42.75" customHeight="1" x14ac:dyDescent="0.4">
      <c r="B1198" s="323" t="str">
        <f>+IF(K1198="",CHAR(64),B1197)</f>
        <v>D8011070</v>
      </c>
      <c r="C1198" s="269" t="s">
        <v>1487</v>
      </c>
      <c r="D1198" s="362"/>
      <c r="E1198" s="267"/>
      <c r="F1198" s="266"/>
      <c r="G1198" s="271"/>
      <c r="H1198" s="272"/>
      <c r="I1198" s="272"/>
      <c r="J1198" s="271">
        <v>103</v>
      </c>
      <c r="K1198" s="273">
        <f>J1198</f>
        <v>103</v>
      </c>
    </row>
    <row r="1199" spans="2:11" ht="42.75" customHeight="1" x14ac:dyDescent="0.4">
      <c r="B1199" s="293" t="s">
        <v>1097</v>
      </c>
      <c r="C1199" s="294" t="str">
        <f>VLOOKUP(B1199,PRESUPUESTO!$C$530:$E$572,2,0)</f>
        <v>Soporte de 2 vías longitudinal 1½"</v>
      </c>
      <c r="D1199" s="317" t="str">
        <f>VLOOKUP(C1199,PRESUPUESTO!$D$530:$F$572,2,0)</f>
        <v>ML</v>
      </c>
      <c r="E1199" s="313"/>
      <c r="F1199" s="312"/>
      <c r="G1199" s="314"/>
      <c r="H1199" s="315"/>
      <c r="I1199" s="315"/>
      <c r="J1199" s="314"/>
      <c r="K1199" s="296">
        <f>K1200</f>
        <v>119</v>
      </c>
    </row>
    <row r="1200" spans="2:11" ht="42.75" customHeight="1" x14ac:dyDescent="0.4">
      <c r="B1200" s="323" t="str">
        <f>+IF(K1200="",CHAR(64),B1199)</f>
        <v>D8011080</v>
      </c>
      <c r="C1200" s="269" t="s">
        <v>1487</v>
      </c>
      <c r="D1200" s="362"/>
      <c r="E1200" s="267"/>
      <c r="F1200" s="266"/>
      <c r="G1200" s="271"/>
      <c r="H1200" s="272"/>
      <c r="I1200" s="272"/>
      <c r="J1200" s="271">
        <v>119</v>
      </c>
      <c r="K1200" s="273">
        <f>J1200</f>
        <v>119</v>
      </c>
    </row>
    <row r="1201" spans="2:11" ht="42.75" customHeight="1" x14ac:dyDescent="0.4">
      <c r="B1201" s="293" t="s">
        <v>1099</v>
      </c>
      <c r="C1201" s="294" t="str">
        <f>VLOOKUP(B1201,PRESUPUESTO!$C$530:$E$572,2,0)</f>
        <v>Accesorios PVC C-900 AWWA 2 1/2"</v>
      </c>
      <c r="D1201" s="317" t="str">
        <f>VLOOKUP(C1201,PRESUPUESTO!$D$530:$F$572,2,0)</f>
        <v>ML</v>
      </c>
      <c r="E1201" s="313"/>
      <c r="F1201" s="312"/>
      <c r="G1201" s="314"/>
      <c r="H1201" s="315"/>
      <c r="I1201" s="315"/>
      <c r="J1201" s="314"/>
      <c r="K1201" s="296">
        <f>K1202</f>
        <v>3</v>
      </c>
    </row>
    <row r="1202" spans="2:11" ht="42.75" customHeight="1" x14ac:dyDescent="0.4">
      <c r="B1202" s="323" t="str">
        <f>+IF(K1202="",CHAR(64),B1201)</f>
        <v>D8012010</v>
      </c>
      <c r="C1202" s="269" t="s">
        <v>1487</v>
      </c>
      <c r="D1202" s="362"/>
      <c r="E1202" s="267"/>
      <c r="F1202" s="266"/>
      <c r="G1202" s="271"/>
      <c r="H1202" s="272"/>
      <c r="I1202" s="272"/>
      <c r="J1202" s="271">
        <v>3</v>
      </c>
      <c r="K1202" s="273">
        <f>J1202</f>
        <v>3</v>
      </c>
    </row>
    <row r="1203" spans="2:11" ht="42.75" customHeight="1" x14ac:dyDescent="0.4">
      <c r="B1203" s="293" t="s">
        <v>1101</v>
      </c>
      <c r="C1203" s="294" t="str">
        <f>VLOOKUP(B1203,PRESUPUESTO!$C$530:$E$572,2,0)</f>
        <v>Soporte de 2 vías longitudinal 2½"</v>
      </c>
      <c r="D1203" s="317" t="str">
        <f>VLOOKUP(C1203,PRESUPUESTO!$D$530:$F$572,2,0)</f>
        <v>ML</v>
      </c>
      <c r="E1203" s="313"/>
      <c r="F1203" s="312"/>
      <c r="G1203" s="314"/>
      <c r="H1203" s="315"/>
      <c r="I1203" s="315"/>
      <c r="J1203" s="314"/>
      <c r="K1203" s="296">
        <f>K1204</f>
        <v>111</v>
      </c>
    </row>
    <row r="1204" spans="2:11" ht="42.75" customHeight="1" x14ac:dyDescent="0.4">
      <c r="B1204" s="323" t="str">
        <f>+IF(K1204="",CHAR(64),B1203)</f>
        <v>D8012020</v>
      </c>
      <c r="C1204" s="269" t="s">
        <v>1487</v>
      </c>
      <c r="D1204" s="362"/>
      <c r="E1204" s="267"/>
      <c r="F1204" s="266"/>
      <c r="G1204" s="271"/>
      <c r="H1204" s="272"/>
      <c r="I1204" s="272"/>
      <c r="J1204" s="271">
        <v>111</v>
      </c>
      <c r="K1204" s="273">
        <f>J1204</f>
        <v>111</v>
      </c>
    </row>
    <row r="1205" spans="2:11" ht="42.75" customHeight="1" x14ac:dyDescent="0.4">
      <c r="B1205" s="293" t="s">
        <v>1103</v>
      </c>
      <c r="C1205" s="294" t="str">
        <f>VLOOKUP(B1205,PRESUPUESTO!$C$530:$E$572,2,0)</f>
        <v>Soporte de 2 vías longitudinal 4"</v>
      </c>
      <c r="D1205" s="317" t="str">
        <f>VLOOKUP(C1205,PRESUPUESTO!$D$530:$F$572,2,0)</f>
        <v>ML</v>
      </c>
      <c r="E1205" s="313"/>
      <c r="F1205" s="312"/>
      <c r="G1205" s="314"/>
      <c r="H1205" s="315"/>
      <c r="I1205" s="315"/>
      <c r="J1205" s="314"/>
      <c r="K1205" s="296">
        <f>K1206</f>
        <v>2</v>
      </c>
    </row>
    <row r="1206" spans="2:11" ht="42.75" customHeight="1" x14ac:dyDescent="0.4">
      <c r="B1206" s="323" t="str">
        <f>+IF(K1206="",CHAR(64),B1205)</f>
        <v>D8012030</v>
      </c>
      <c r="C1206" s="269" t="s">
        <v>1487</v>
      </c>
      <c r="D1206" s="362"/>
      <c r="E1206" s="267"/>
      <c r="F1206" s="266"/>
      <c r="G1206" s="271"/>
      <c r="H1206" s="272"/>
      <c r="I1206" s="272"/>
      <c r="J1206" s="271">
        <v>2</v>
      </c>
      <c r="K1206" s="273">
        <f>J1206</f>
        <v>2</v>
      </c>
    </row>
    <row r="1207" spans="2:11" ht="42.75" customHeight="1" x14ac:dyDescent="0.4">
      <c r="B1207" s="293" t="s">
        <v>1105</v>
      </c>
      <c r="C1207" s="294" t="str">
        <f>VLOOKUP(B1207,PRESUPUESTO!$C$530:$E$572,2,0)</f>
        <v>Abrazadera UL/FM - Tub vertical 2½"</v>
      </c>
      <c r="D1207" s="317" t="str">
        <f>VLOOKUP(C1207,PRESUPUESTO!$D$530:$F$572,2,0)</f>
        <v>UN</v>
      </c>
      <c r="E1207" s="313"/>
      <c r="F1207" s="312"/>
      <c r="G1207" s="314"/>
      <c r="H1207" s="315"/>
      <c r="I1207" s="315"/>
      <c r="J1207" s="314"/>
      <c r="K1207" s="296">
        <f>K1208</f>
        <v>8</v>
      </c>
    </row>
    <row r="1208" spans="2:11" ht="42.75" customHeight="1" x14ac:dyDescent="0.4">
      <c r="B1208" s="323" t="str">
        <f>+IF(K1208="",CHAR(64),B1207)</f>
        <v>D8012040</v>
      </c>
      <c r="C1208" s="269" t="s">
        <v>1487</v>
      </c>
      <c r="D1208" s="362"/>
      <c r="E1208" s="267"/>
      <c r="F1208" s="266"/>
      <c r="G1208" s="271"/>
      <c r="H1208" s="272"/>
      <c r="I1208" s="272"/>
      <c r="J1208" s="271">
        <v>8</v>
      </c>
      <c r="K1208" s="273">
        <f>J1208</f>
        <v>8</v>
      </c>
    </row>
    <row r="1209" spans="2:11" ht="42.75" customHeight="1" x14ac:dyDescent="0.4">
      <c r="B1209" s="293" t="s">
        <v>1107</v>
      </c>
      <c r="C1209" s="294" t="str">
        <f>VLOOKUP(B1209,PRESUPUESTO!$C$530:$E$572,2,0)</f>
        <v>Tubería PVC C-900 AWWA 2 1/2"</v>
      </c>
      <c r="D1209" s="317" t="str">
        <f>VLOOKUP(C1209,PRESUPUESTO!$D$530:$F$572,2,0)</f>
        <v>UN</v>
      </c>
      <c r="E1209" s="313"/>
      <c r="F1209" s="312"/>
      <c r="G1209" s="314"/>
      <c r="H1209" s="315"/>
      <c r="I1209" s="315"/>
      <c r="J1209" s="314"/>
      <c r="K1209" s="296">
        <f>K1210</f>
        <v>5.96</v>
      </c>
    </row>
    <row r="1210" spans="2:11" ht="42.75" customHeight="1" x14ac:dyDescent="0.4">
      <c r="B1210" s="323" t="str">
        <f>+IF(K1210="",CHAR(64),B1209)</f>
        <v>D8012050</v>
      </c>
      <c r="C1210" s="269" t="s">
        <v>1487</v>
      </c>
      <c r="D1210" s="362"/>
      <c r="E1210" s="267"/>
      <c r="F1210" s="266"/>
      <c r="G1210" s="271"/>
      <c r="H1210" s="272"/>
      <c r="I1210" s="272"/>
      <c r="J1210" s="271">
        <v>5.96</v>
      </c>
      <c r="K1210" s="273">
        <f>J1210</f>
        <v>5.96</v>
      </c>
    </row>
    <row r="1211" spans="2:11" ht="42.75" customHeight="1" x14ac:dyDescent="0.4">
      <c r="B1211" s="293" t="s">
        <v>1109</v>
      </c>
      <c r="C1211" s="294" t="str">
        <f>VLOOKUP(B1211,PRESUPUESTO!$C$530:$E$572,2,0)</f>
        <v>Reducción 2½"x1½"</v>
      </c>
      <c r="D1211" s="317" t="str">
        <f>VLOOKUP(C1211,PRESUPUESTO!$D$530:$F$572,2,0)</f>
        <v>UN</v>
      </c>
      <c r="E1211" s="313"/>
      <c r="F1211" s="312"/>
      <c r="G1211" s="314"/>
      <c r="H1211" s="315"/>
      <c r="I1211" s="315"/>
      <c r="J1211" s="314"/>
      <c r="K1211" s="296">
        <f>K1212</f>
        <v>5</v>
      </c>
    </row>
    <row r="1212" spans="2:11" ht="42.75" customHeight="1" x14ac:dyDescent="0.4">
      <c r="B1212" s="323" t="str">
        <f>+IF(K1212="",CHAR(64),B1211)</f>
        <v>D8012080</v>
      </c>
      <c r="C1212" s="269" t="s">
        <v>1487</v>
      </c>
      <c r="D1212" s="362"/>
      <c r="E1212" s="267"/>
      <c r="F1212" s="266"/>
      <c r="G1212" s="271"/>
      <c r="H1212" s="272"/>
      <c r="I1212" s="272"/>
      <c r="J1212" s="271">
        <v>5</v>
      </c>
      <c r="K1212" s="273">
        <f>J1212</f>
        <v>5</v>
      </c>
    </row>
    <row r="1213" spans="2:11" ht="42.75" customHeight="1" x14ac:dyDescent="0.4">
      <c r="B1213" s="293" t="s">
        <v>1111</v>
      </c>
      <c r="C1213" s="294" t="str">
        <f>VLOOKUP(B1213,PRESUPUESTO!$C$530:$E$572,2,0)</f>
        <v>Reducción 4"x2½"</v>
      </c>
      <c r="D1213" s="317" t="str">
        <f>VLOOKUP(C1213,PRESUPUESTO!$D$530:$F$572,2,0)</f>
        <v>UN</v>
      </c>
      <c r="E1213" s="313"/>
      <c r="F1213" s="312"/>
      <c r="G1213" s="314"/>
      <c r="H1213" s="315"/>
      <c r="I1213" s="315"/>
      <c r="J1213" s="314"/>
      <c r="K1213" s="296">
        <f>K1214</f>
        <v>6</v>
      </c>
    </row>
    <row r="1214" spans="2:11" ht="42.75" customHeight="1" x14ac:dyDescent="0.4">
      <c r="B1214" s="323" t="str">
        <f>+IF(K1214="",CHAR(64),B1213)</f>
        <v>D8013010</v>
      </c>
      <c r="C1214" s="269" t="s">
        <v>1487</v>
      </c>
      <c r="D1214" s="362"/>
      <c r="E1214" s="267"/>
      <c r="F1214" s="266"/>
      <c r="G1214" s="271"/>
      <c r="H1214" s="272"/>
      <c r="I1214" s="272"/>
      <c r="J1214" s="271">
        <v>6</v>
      </c>
      <c r="K1214" s="273">
        <f>J1214</f>
        <v>6</v>
      </c>
    </row>
    <row r="1215" spans="2:11" ht="42.75" customHeight="1" x14ac:dyDescent="0.4">
      <c r="B1215" s="293" t="s">
        <v>1113</v>
      </c>
      <c r="C1215" s="294" t="str">
        <f>VLOOKUP(B1215,PRESUPUESTO!$C$530:$E$572,2,0)</f>
        <v>Válvula indicadora de mariposa 2½"</v>
      </c>
      <c r="D1215" s="317" t="str">
        <f>VLOOKUP(C1215,PRESUPUESTO!$D$530:$F$572,2,0)</f>
        <v>UN</v>
      </c>
      <c r="E1215" s="313"/>
      <c r="F1215" s="312"/>
      <c r="G1215" s="314"/>
      <c r="H1215" s="315"/>
      <c r="I1215" s="315"/>
      <c r="J1215" s="314"/>
      <c r="K1215" s="296">
        <f>K1216</f>
        <v>2</v>
      </c>
    </row>
    <row r="1216" spans="2:11" ht="42.75" customHeight="1" x14ac:dyDescent="0.4">
      <c r="B1216" s="323" t="str">
        <f>+IF(K1216="",CHAR(64),B1215)</f>
        <v>D8013020</v>
      </c>
      <c r="C1216" s="269" t="s">
        <v>1487</v>
      </c>
      <c r="D1216" s="362"/>
      <c r="E1216" s="267"/>
      <c r="F1216" s="266"/>
      <c r="G1216" s="271"/>
      <c r="H1216" s="272"/>
      <c r="I1216" s="272"/>
      <c r="J1216" s="271">
        <v>2</v>
      </c>
      <c r="K1216" s="273">
        <f>J1216</f>
        <v>2</v>
      </c>
    </row>
    <row r="1217" spans="2:11" ht="42.75" customHeight="1" x14ac:dyDescent="0.4">
      <c r="B1217" s="293" t="s">
        <v>1115</v>
      </c>
      <c r="C1217" s="294" t="str">
        <f>VLOOKUP(B1217,PRESUPUESTO!$C$530:$E$572,2,0)</f>
        <v>Pintura esmalte + anticorrosivo para tubería 1"</v>
      </c>
      <c r="D1217" s="317" t="str">
        <f>VLOOKUP(C1217,PRESUPUESTO!$D$530:$F$572,2,0)</f>
        <v>ML</v>
      </c>
      <c r="E1217" s="313"/>
      <c r="F1217" s="312"/>
      <c r="G1217" s="314"/>
      <c r="H1217" s="315"/>
      <c r="I1217" s="315"/>
      <c r="J1217" s="314"/>
      <c r="K1217" s="296">
        <f>K1218</f>
        <v>75.8</v>
      </c>
    </row>
    <row r="1218" spans="2:11" ht="42.75" customHeight="1" x14ac:dyDescent="0.4">
      <c r="B1218" s="323" t="str">
        <f>+IF(K1218="",CHAR(64),B1217)</f>
        <v>D8013030</v>
      </c>
      <c r="C1218" s="269" t="s">
        <v>1487</v>
      </c>
      <c r="D1218" s="362"/>
      <c r="E1218" s="267"/>
      <c r="F1218" s="266"/>
      <c r="G1218" s="271"/>
      <c r="H1218" s="272"/>
      <c r="I1218" s="272"/>
      <c r="J1218" s="271">
        <v>75.8</v>
      </c>
      <c r="K1218" s="273">
        <f>J1218</f>
        <v>75.8</v>
      </c>
    </row>
    <row r="1219" spans="2:11" ht="42.75" customHeight="1" x14ac:dyDescent="0.4">
      <c r="B1219" s="293" t="s">
        <v>1117</v>
      </c>
      <c r="C1219" s="294" t="str">
        <f>VLOOKUP(B1219,PRESUPUESTO!$C$530:$E$572,2,0)</f>
        <v>Pintura esmalte + anticorrosivo para tubería 3"</v>
      </c>
      <c r="D1219" s="317" t="str">
        <f>VLOOKUP(C1219,PRESUPUESTO!$D$530:$F$572,2,0)</f>
        <v>ML</v>
      </c>
      <c r="E1219" s="313"/>
      <c r="F1219" s="312"/>
      <c r="G1219" s="314"/>
      <c r="H1219" s="315"/>
      <c r="I1219" s="315"/>
      <c r="J1219" s="314"/>
      <c r="K1219" s="296">
        <f>K1220</f>
        <v>2.35</v>
      </c>
    </row>
    <row r="1220" spans="2:11" ht="42.75" customHeight="1" x14ac:dyDescent="0.4">
      <c r="B1220" s="323" t="str">
        <f>+IF(K1220="",CHAR(64),B1219)</f>
        <v>D8013040</v>
      </c>
      <c r="C1220" s="269" t="s">
        <v>1487</v>
      </c>
      <c r="D1220" s="362"/>
      <c r="E1220" s="267"/>
      <c r="F1220" s="266"/>
      <c r="G1220" s="271"/>
      <c r="H1220" s="272"/>
      <c r="I1220" s="272"/>
      <c r="J1220" s="271">
        <v>2.35</v>
      </c>
      <c r="K1220" s="273">
        <f>J1220</f>
        <v>2.35</v>
      </c>
    </row>
    <row r="1221" spans="2:11" ht="42.75" customHeight="1" x14ac:dyDescent="0.4">
      <c r="B1221" s="293" t="s">
        <v>1119</v>
      </c>
      <c r="C1221" s="294" t="str">
        <f>VLOOKUP(B1221,PRESUPUESTO!$C$530:$E$572,2,0)</f>
        <v>Pintura esmalte + anticorrosivo para tubería 2½"</v>
      </c>
      <c r="D1221" s="317" t="str">
        <f>VLOOKUP(C1221,PRESUPUESTO!$D$530:$F$572,2,0)</f>
        <v>ML</v>
      </c>
      <c r="E1221" s="313"/>
      <c r="F1221" s="312"/>
      <c r="G1221" s="314"/>
      <c r="H1221" s="315"/>
      <c r="I1221" s="315"/>
      <c r="J1221" s="314"/>
      <c r="K1221" s="296">
        <f>K1222</f>
        <v>243.48</v>
      </c>
    </row>
    <row r="1222" spans="2:11" ht="42.75" customHeight="1" x14ac:dyDescent="0.4">
      <c r="B1222" s="323" t="str">
        <f>+IF(K1222="",CHAR(64),B1221)</f>
        <v>D8013050</v>
      </c>
      <c r="C1222" s="269" t="s">
        <v>1487</v>
      </c>
      <c r="D1222" s="362"/>
      <c r="E1222" s="267"/>
      <c r="F1222" s="266"/>
      <c r="G1222" s="271"/>
      <c r="H1222" s="272"/>
      <c r="I1222" s="272"/>
      <c r="J1222" s="271">
        <v>243.48</v>
      </c>
      <c r="K1222" s="273">
        <f>J1222</f>
        <v>243.48</v>
      </c>
    </row>
    <row r="1223" spans="2:11" ht="42.75" customHeight="1" x14ac:dyDescent="0.4">
      <c r="B1223" s="293" t="s">
        <v>1121</v>
      </c>
      <c r="C1223" s="294" t="str">
        <f>VLOOKUP(B1223,PRESUPUESTO!$C$530:$E$572,2,0)</f>
        <v>Pintura esmalte + anticorrosivo para tubería 4"</v>
      </c>
      <c r="D1223" s="317" t="str">
        <f>VLOOKUP(C1223,PRESUPUESTO!$D$530:$F$572,2,0)</f>
        <v>ML</v>
      </c>
      <c r="E1223" s="313"/>
      <c r="F1223" s="312"/>
      <c r="G1223" s="314"/>
      <c r="H1223" s="315"/>
      <c r="I1223" s="315"/>
      <c r="J1223" s="314"/>
      <c r="K1223" s="296">
        <f>K1224</f>
        <v>130.88999999999999</v>
      </c>
    </row>
    <row r="1224" spans="2:11" ht="42.75" customHeight="1" x14ac:dyDescent="0.4">
      <c r="B1224" s="323" t="str">
        <f>+IF(K1224="",CHAR(64),B1223)</f>
        <v>D8013060</v>
      </c>
      <c r="C1224" s="269" t="s">
        <v>1487</v>
      </c>
      <c r="D1224" s="362"/>
      <c r="E1224" s="267"/>
      <c r="F1224" s="266"/>
      <c r="G1224" s="271"/>
      <c r="H1224" s="272"/>
      <c r="I1224" s="272"/>
      <c r="J1224" s="271">
        <v>130.88999999999999</v>
      </c>
      <c r="K1224" s="273">
        <f>J1224</f>
        <v>130.88999999999999</v>
      </c>
    </row>
    <row r="1225" spans="2:11" ht="42.75" customHeight="1" x14ac:dyDescent="0.4">
      <c r="B1225" s="293" t="s">
        <v>1123</v>
      </c>
      <c r="C1225" s="294" t="str">
        <f>VLOOKUP(B1225,PRESUPUESTO!$C$530:$E$572,2,0)</f>
        <v xml:space="preserve">Manómetro 0-300 dial 3" </v>
      </c>
      <c r="D1225" s="317" t="str">
        <f>VLOOKUP(C1225,PRESUPUESTO!$D$530:$F$572,2,0)</f>
        <v>UN</v>
      </c>
      <c r="E1225" s="313"/>
      <c r="F1225" s="312"/>
      <c r="G1225" s="314"/>
      <c r="H1225" s="315"/>
      <c r="I1225" s="315"/>
      <c r="J1225" s="314"/>
      <c r="K1225" s="296">
        <f>K1226</f>
        <v>4</v>
      </c>
    </row>
    <row r="1226" spans="2:11" ht="42.75" customHeight="1" x14ac:dyDescent="0.4">
      <c r="B1226" s="323" t="str">
        <f>+IF(K1226="",CHAR(64),B1225)</f>
        <v>D8013070</v>
      </c>
      <c r="C1226" s="269" t="s">
        <v>1487</v>
      </c>
      <c r="D1226" s="362"/>
      <c r="E1226" s="267"/>
      <c r="F1226" s="266"/>
      <c r="G1226" s="271"/>
      <c r="H1226" s="272"/>
      <c r="I1226" s="272"/>
      <c r="J1226" s="271">
        <v>4</v>
      </c>
      <c r="K1226" s="273">
        <f>+J1226</f>
        <v>4</v>
      </c>
    </row>
    <row r="1227" spans="2:11" ht="42.75" customHeight="1" x14ac:dyDescent="0.4">
      <c r="B1227" s="293" t="str">
        <f>PRESUPUESTO!C560</f>
        <v>D8013080</v>
      </c>
      <c r="C1227" s="294" t="str">
        <f>VLOOKUP(B1227,PRESUPUESTO!$C$530:$E$572,2,0)</f>
        <v>Sensor de flujo 2½"</v>
      </c>
      <c r="D1227" s="317" t="str">
        <f>VLOOKUP(C1227,PRESUPUESTO!$D$530:$F$572,2,0)</f>
        <v>UN</v>
      </c>
      <c r="E1227" s="313"/>
      <c r="F1227" s="333"/>
      <c r="G1227" s="333"/>
      <c r="H1227" s="315"/>
      <c r="I1227" s="315"/>
      <c r="J1227" s="314"/>
      <c r="K1227" s="296">
        <f>K1228</f>
        <v>2</v>
      </c>
    </row>
    <row r="1228" spans="2:11" ht="42.75" customHeight="1" x14ac:dyDescent="0.4">
      <c r="B1228" s="323" t="str">
        <f>+IF(K1228="",CHAR(64),B1227)</f>
        <v>D8013080</v>
      </c>
      <c r="C1228" s="269" t="s">
        <v>1487</v>
      </c>
      <c r="D1228" s="362"/>
      <c r="E1228" s="267"/>
      <c r="F1228" s="266"/>
      <c r="G1228" s="271"/>
      <c r="H1228" s="272"/>
      <c r="I1228" s="272"/>
      <c r="J1228" s="271">
        <v>2</v>
      </c>
      <c r="K1228" s="273">
        <f>J1228</f>
        <v>2</v>
      </c>
    </row>
    <row r="1229" spans="2:11" ht="42.75" customHeight="1" x14ac:dyDescent="0.4">
      <c r="B1229" s="293" t="str">
        <f>PRESUPUESTO!C561</f>
        <v>D8013090</v>
      </c>
      <c r="C1229" s="294" t="str">
        <f>VLOOKUP(B1229,PRESUPUESTO!$C$530:$E$572,2,0)</f>
        <v>Válvula Test and Drain 1¼"</v>
      </c>
      <c r="D1229" s="317" t="str">
        <f>VLOOKUP(C1229,PRESUPUESTO!$D$530:$F$572,2,0)</f>
        <v>UN</v>
      </c>
      <c r="E1229" s="313"/>
      <c r="F1229" s="333"/>
      <c r="G1229" s="333"/>
      <c r="H1229" s="315"/>
      <c r="I1229" s="315"/>
      <c r="J1229" s="314"/>
      <c r="K1229" s="296">
        <f>K1230</f>
        <v>2</v>
      </c>
    </row>
    <row r="1230" spans="2:11" ht="42.75" customHeight="1" x14ac:dyDescent="0.4">
      <c r="B1230" s="323" t="str">
        <f>+IF(K1230="",CHAR(64),B1229)</f>
        <v>D8013090</v>
      </c>
      <c r="C1230" s="269" t="s">
        <v>1487</v>
      </c>
      <c r="D1230" s="362"/>
      <c r="E1230" s="267"/>
      <c r="F1230" s="266"/>
      <c r="G1230" s="271"/>
      <c r="H1230" s="272"/>
      <c r="I1230" s="272"/>
      <c r="J1230" s="271">
        <v>2</v>
      </c>
      <c r="K1230" s="273">
        <f>J1230</f>
        <v>2</v>
      </c>
    </row>
    <row r="1231" spans="2:11" ht="42.75" customHeight="1" x14ac:dyDescent="0.4">
      <c r="B1231" s="293" t="str">
        <f>PRESUPUESTO!C562</f>
        <v>D8014010</v>
      </c>
      <c r="C1231" s="294" t="str">
        <f>VLOOKUP(B1231,PRESUPUESTO!$C$530:$E$572,2,0)</f>
        <v>Tubería PVC-Presión 3"</v>
      </c>
      <c r="D1231" s="317" t="str">
        <f>VLOOKUP(C1231,PRESUPUESTO!$D$530:$F$572,2,0)</f>
        <v>ML</v>
      </c>
      <c r="E1231" s="313"/>
      <c r="F1231" s="333"/>
      <c r="G1231" s="333"/>
      <c r="H1231" s="315"/>
      <c r="I1231" s="315"/>
      <c r="J1231" s="314"/>
      <c r="K1231" s="296">
        <f>K1232</f>
        <v>16</v>
      </c>
    </row>
    <row r="1232" spans="2:11" ht="42.75" customHeight="1" x14ac:dyDescent="0.4">
      <c r="B1232" s="323" t="str">
        <f>+IF(K1232="",CHAR(64),B1231)</f>
        <v>D8014010</v>
      </c>
      <c r="C1232" s="269" t="s">
        <v>1487</v>
      </c>
      <c r="D1232" s="362"/>
      <c r="E1232" s="267"/>
      <c r="F1232" s="266"/>
      <c r="G1232" s="271"/>
      <c r="H1232" s="272"/>
      <c r="I1232" s="272"/>
      <c r="J1232" s="271">
        <v>16</v>
      </c>
      <c r="K1232" s="273">
        <f>J1232</f>
        <v>16</v>
      </c>
    </row>
    <row r="1233" spans="2:11" ht="42.75" customHeight="1" x14ac:dyDescent="0.4">
      <c r="B1233" s="293" t="str">
        <f>PRESUPUESTO!C563</f>
        <v>D8014020</v>
      </c>
      <c r="C1233" s="294" t="str">
        <f>VLOOKUP(B1233,PRESUPUESTO!$C$530:$E$572,2,0)</f>
        <v>Accesorios PVC-P 3"</v>
      </c>
      <c r="D1233" s="317" t="str">
        <f>VLOOKUP(C1233,PRESUPUESTO!$D$530:$F$572,2,0)</f>
        <v>UN</v>
      </c>
      <c r="E1233" s="313"/>
      <c r="F1233" s="333"/>
      <c r="G1233" s="333"/>
      <c r="H1233" s="315"/>
      <c r="I1233" s="315"/>
      <c r="J1233" s="314"/>
      <c r="K1233" s="296">
        <f>K1234</f>
        <v>12</v>
      </c>
    </row>
    <row r="1234" spans="2:11" ht="42.75" customHeight="1" x14ac:dyDescent="0.4">
      <c r="B1234" s="323" t="str">
        <f>+IF(K1234="",CHAR(64),B1233)</f>
        <v>D8014020</v>
      </c>
      <c r="C1234" s="269" t="s">
        <v>1487</v>
      </c>
      <c r="D1234" s="362"/>
      <c r="E1234" s="267"/>
      <c r="F1234" s="266"/>
      <c r="G1234" s="271"/>
      <c r="H1234" s="272"/>
      <c r="I1234" s="272"/>
      <c r="J1234" s="271">
        <v>12</v>
      </c>
      <c r="K1234" s="273">
        <f>J1234</f>
        <v>12</v>
      </c>
    </row>
    <row r="1235" spans="2:11" ht="42.75" customHeight="1" x14ac:dyDescent="0.4">
      <c r="B1235" s="293" t="str">
        <f>PRESUPUESTO!C564</f>
        <v>D8014030</v>
      </c>
      <c r="C1235" s="294" t="str">
        <f>VLOOKUP(B1235,PRESUPUESTO!$C$530:$E$572,2,0)</f>
        <v>Abrazadera y Soportes 3"</v>
      </c>
      <c r="D1235" s="317" t="str">
        <f>VLOOKUP(C1235,PRESUPUESTO!$D$530:$F$572,2,0)</f>
        <v>UN</v>
      </c>
      <c r="E1235" s="313"/>
      <c r="F1235" s="333"/>
      <c r="G1235" s="333"/>
      <c r="H1235" s="315"/>
      <c r="I1235" s="315"/>
      <c r="J1235" s="314"/>
      <c r="K1235" s="296">
        <f>K1236</f>
        <v>6</v>
      </c>
    </row>
    <row r="1236" spans="2:11" ht="42.75" customHeight="1" x14ac:dyDescent="0.4">
      <c r="B1236" s="323" t="str">
        <f>+IF(K1236="",CHAR(64),B1235)</f>
        <v>D8014030</v>
      </c>
      <c r="C1236" s="269" t="s">
        <v>1487</v>
      </c>
      <c r="D1236" s="362"/>
      <c r="E1236" s="267"/>
      <c r="F1236" s="266"/>
      <c r="G1236" s="271"/>
      <c r="H1236" s="272"/>
      <c r="I1236" s="272"/>
      <c r="J1236" s="271">
        <v>6</v>
      </c>
      <c r="K1236" s="273">
        <f>J1236</f>
        <v>6</v>
      </c>
    </row>
    <row r="1237" spans="2:11" ht="42.75" customHeight="1" x14ac:dyDescent="0.4">
      <c r="B1237" s="293" t="str">
        <f>PRESUPUESTO!C565</f>
        <v>D8014040</v>
      </c>
      <c r="C1237" s="294" t="str">
        <f>VLOOKUP(B1237,PRESUPUESTO!$C$530:$E$572,2,0)</f>
        <v>Pintura para tubería 3"</v>
      </c>
      <c r="D1237" s="317" t="str">
        <f>VLOOKUP(C1237,PRESUPUESTO!$D$530:$F$572,2,0)</f>
        <v>ML</v>
      </c>
      <c r="E1237" s="313"/>
      <c r="F1237" s="333"/>
      <c r="G1237" s="333"/>
      <c r="H1237" s="315"/>
      <c r="I1237" s="315"/>
      <c r="J1237" s="314"/>
      <c r="K1237" s="296">
        <f>K1238</f>
        <v>16</v>
      </c>
    </row>
    <row r="1238" spans="2:11" ht="42.75" customHeight="1" x14ac:dyDescent="0.4">
      <c r="B1238" s="323" t="str">
        <f>+IF(K1238="",CHAR(64),B1237)</f>
        <v>D8014040</v>
      </c>
      <c r="C1238" s="269" t="s">
        <v>1487</v>
      </c>
      <c r="D1238" s="362"/>
      <c r="E1238" s="267"/>
      <c r="F1238" s="266"/>
      <c r="G1238" s="271"/>
      <c r="H1238" s="272"/>
      <c r="I1238" s="272"/>
      <c r="J1238" s="271">
        <v>16</v>
      </c>
      <c r="K1238" s="273">
        <f>J1238</f>
        <v>16</v>
      </c>
    </row>
    <row r="1239" spans="2:11" ht="42.75" customHeight="1" x14ac:dyDescent="0.4">
      <c r="B1239" s="293" t="str">
        <f>PRESUPUESTO!C566</f>
        <v>D8014050</v>
      </c>
      <c r="C1239" s="294" t="str">
        <f>VLOOKUP(B1239,PRESUPUESTO!$C$530:$E$572,2,0)</f>
        <v>VALVULAS DE CORTE 1"</v>
      </c>
      <c r="D1239" s="317" t="str">
        <f>VLOOKUP(C1239,PRESUPUESTO!$D$530:$F$572,2,0)</f>
        <v>UN</v>
      </c>
      <c r="E1239" s="313"/>
      <c r="F1239" s="333"/>
      <c r="G1239" s="333"/>
      <c r="H1239" s="315"/>
      <c r="I1239" s="315"/>
      <c r="J1239" s="314"/>
      <c r="K1239" s="296">
        <f>K1240</f>
        <v>2</v>
      </c>
    </row>
    <row r="1240" spans="2:11" ht="42.75" customHeight="1" x14ac:dyDescent="0.4">
      <c r="B1240" s="323" t="str">
        <f>+IF(K1240="",CHAR(64),B1239)</f>
        <v>D8014050</v>
      </c>
      <c r="C1240" s="269" t="s">
        <v>1487</v>
      </c>
      <c r="D1240" s="362"/>
      <c r="E1240" s="267"/>
      <c r="F1240" s="266"/>
      <c r="G1240" s="271"/>
      <c r="H1240" s="272"/>
      <c r="I1240" s="272"/>
      <c r="J1240" s="271">
        <v>2</v>
      </c>
      <c r="K1240" s="273">
        <f>J1240</f>
        <v>2</v>
      </c>
    </row>
    <row r="1241" spans="2:11" ht="42.75" customHeight="1" x14ac:dyDescent="0.4">
      <c r="B1241" s="293" t="str">
        <f>PRESUPUESTO!C567</f>
        <v>D8014060</v>
      </c>
      <c r="C1241" s="294" t="str">
        <f>VLOOKUP(B1241,PRESUPUESTO!$C$530:$E$572,2,0)</f>
        <v>TEE MECÁNICA 2 1/2" - 1 1/2"</v>
      </c>
      <c r="D1241" s="317" t="str">
        <f>VLOOKUP(C1241,PRESUPUESTO!$D$530:$F$572,2,0)</f>
        <v>UN</v>
      </c>
      <c r="E1241" s="313"/>
      <c r="F1241" s="333"/>
      <c r="G1241" s="333"/>
      <c r="H1241" s="315"/>
      <c r="I1241" s="315"/>
      <c r="J1241" s="314"/>
      <c r="K1241" s="296">
        <f>K1242</f>
        <v>46</v>
      </c>
    </row>
    <row r="1242" spans="2:11" ht="42.75" customHeight="1" x14ac:dyDescent="0.4">
      <c r="B1242" s="323" t="str">
        <f>+IF(K1242="",CHAR(64),B1241)</f>
        <v>D8014060</v>
      </c>
      <c r="C1242" s="269" t="s">
        <v>1487</v>
      </c>
      <c r="D1242" s="362"/>
      <c r="E1242" s="267"/>
      <c r="F1242" s="266"/>
      <c r="G1242" s="271"/>
      <c r="H1242" s="272"/>
      <c r="I1242" s="272"/>
      <c r="J1242" s="271">
        <v>46</v>
      </c>
      <c r="K1242" s="273">
        <f>J1242</f>
        <v>46</v>
      </c>
    </row>
    <row r="1243" spans="2:11" ht="42.75" customHeight="1" x14ac:dyDescent="0.4">
      <c r="B1243" s="293" t="str">
        <f>PRESUPUESTO!C568</f>
        <v>D8014070</v>
      </c>
      <c r="C1243" s="294" t="str">
        <f>VLOOKUP(B1243,PRESUPUESTO!$C$530:$E$572,2,0)</f>
        <v>TEE MECÁNICA 4" - 1 1/2"</v>
      </c>
      <c r="D1243" s="317" t="str">
        <f>VLOOKUP(C1243,PRESUPUESTO!$D$530:$F$572,2,0)</f>
        <v>UN</v>
      </c>
      <c r="E1243" s="313"/>
      <c r="F1243" s="333"/>
      <c r="G1243" s="333"/>
      <c r="H1243" s="315"/>
      <c r="I1243" s="315"/>
      <c r="J1243" s="314"/>
      <c r="K1243" s="296">
        <f>K1244</f>
        <v>2</v>
      </c>
    </row>
    <row r="1244" spans="2:11" ht="42.75" customHeight="1" x14ac:dyDescent="0.4">
      <c r="B1244" s="323" t="str">
        <f>+IF(K1244="",CHAR(64),B1243)</f>
        <v>D8014070</v>
      </c>
      <c r="C1244" s="269" t="s">
        <v>1487</v>
      </c>
      <c r="D1244" s="362"/>
      <c r="E1244" s="267"/>
      <c r="F1244" s="266"/>
      <c r="G1244" s="271"/>
      <c r="H1244" s="272"/>
      <c r="I1244" s="272"/>
      <c r="J1244" s="271">
        <v>2</v>
      </c>
      <c r="K1244" s="273">
        <f>J1244</f>
        <v>2</v>
      </c>
    </row>
    <row r="1245" spans="2:11" ht="42.75" customHeight="1" x14ac:dyDescent="0.4">
      <c r="B1245" s="293" t="str">
        <f>PRESUPUESTO!C569</f>
        <v>D8014080</v>
      </c>
      <c r="C1245" s="294" t="str">
        <f>VLOOKUP(B1245,PRESUPUESTO!$C$530:$E$572,2,0)</f>
        <v>TEE MECÁNICA 4" - 2 1/2"</v>
      </c>
      <c r="D1245" s="317" t="str">
        <f>VLOOKUP(C1245,PRESUPUESTO!$D$530:$F$572,2,0)</f>
        <v>UN</v>
      </c>
      <c r="E1245" s="313"/>
      <c r="F1245" s="333"/>
      <c r="G1245" s="333"/>
      <c r="H1245" s="315"/>
      <c r="I1245" s="315"/>
      <c r="J1245" s="314"/>
      <c r="K1245" s="296">
        <f>K1246</f>
        <v>3</v>
      </c>
    </row>
    <row r="1246" spans="2:11" ht="42.75" customHeight="1" x14ac:dyDescent="0.4">
      <c r="B1246" s="323" t="str">
        <f>+IF(K1246="",CHAR(64),B1245)</f>
        <v>D8014080</v>
      </c>
      <c r="C1246" s="269" t="s">
        <v>1487</v>
      </c>
      <c r="D1246" s="362"/>
      <c r="E1246" s="267"/>
      <c r="F1246" s="266"/>
      <c r="G1246" s="271"/>
      <c r="H1246" s="272"/>
      <c r="I1246" s="272"/>
      <c r="J1246" s="271">
        <v>3</v>
      </c>
      <c r="K1246" s="273">
        <f>J1246</f>
        <v>3</v>
      </c>
    </row>
    <row r="1247" spans="2:11" ht="42.75" customHeight="1" x14ac:dyDescent="0.4">
      <c r="B1247" s="293" t="str">
        <f>PRESUPUESTO!C570</f>
        <v>D8014090</v>
      </c>
      <c r="C1247" s="294" t="str">
        <f>VLOOKUP(B1247,PRESUPUESTO!$C$530:$E$572,2,0)</f>
        <v>TEE MECÁNICA 4" - 3/4"</v>
      </c>
      <c r="D1247" s="317" t="str">
        <f>VLOOKUP(C1247,PRESUPUESTO!$D$530:$F$572,2,0)</f>
        <v>UN</v>
      </c>
      <c r="E1247" s="313"/>
      <c r="F1247" s="333"/>
      <c r="G1247" s="333"/>
      <c r="H1247" s="315"/>
      <c r="I1247" s="315"/>
      <c r="J1247" s="314"/>
      <c r="K1247" s="296">
        <f>K1248</f>
        <v>1</v>
      </c>
    </row>
    <row r="1248" spans="2:11" ht="42.75" customHeight="1" x14ac:dyDescent="0.4">
      <c r="B1248" s="323" t="str">
        <f>+IF(K1248="",CHAR(64),B1247)</f>
        <v>D8014090</v>
      </c>
      <c r="C1248" s="269" t="s">
        <v>1487</v>
      </c>
      <c r="D1248" s="362"/>
      <c r="E1248" s="267"/>
      <c r="F1248" s="266"/>
      <c r="G1248" s="271"/>
      <c r="H1248" s="272"/>
      <c r="I1248" s="272"/>
      <c r="J1248" s="271">
        <v>1</v>
      </c>
      <c r="K1248" s="273">
        <f>J1248</f>
        <v>1</v>
      </c>
    </row>
    <row r="1249" spans="2:13" ht="42.75" customHeight="1" x14ac:dyDescent="0.4">
      <c r="B1249" s="293" t="str">
        <f>PRESUPUESTO!C571</f>
        <v>D8014100</v>
      </c>
      <c r="C1249" s="294" t="str">
        <f>VLOOKUP(B1249,PRESUPUESTO!$C$530:$E$572,2,0)</f>
        <v>TEE MECÁNICA 1 1/2" - 3/4"</v>
      </c>
      <c r="D1249" s="317" t="str">
        <f>VLOOKUP(C1249,PRESUPUESTO!$D$530:$F$572,2,0)</f>
        <v>UN</v>
      </c>
      <c r="E1249" s="313"/>
      <c r="F1249" s="333"/>
      <c r="G1249" s="333"/>
      <c r="H1249" s="315"/>
      <c r="I1249" s="315"/>
      <c r="J1249" s="314"/>
      <c r="K1249" s="296">
        <f>K1250</f>
        <v>1</v>
      </c>
    </row>
    <row r="1250" spans="2:13" ht="42.75" customHeight="1" x14ac:dyDescent="0.4">
      <c r="B1250" s="323" t="str">
        <f>+IF(K1250="",CHAR(64),B1249)</f>
        <v>D8014100</v>
      </c>
      <c r="C1250" s="269" t="s">
        <v>1487</v>
      </c>
      <c r="D1250" s="362"/>
      <c r="E1250" s="267"/>
      <c r="F1250" s="266"/>
      <c r="G1250" s="271"/>
      <c r="H1250" s="272"/>
      <c r="I1250" s="272"/>
      <c r="J1250" s="271">
        <v>1</v>
      </c>
      <c r="K1250" s="273">
        <f>J1250</f>
        <v>1</v>
      </c>
    </row>
    <row r="1251" spans="2:13" ht="42.75" customHeight="1" x14ac:dyDescent="0.4">
      <c r="B1251" s="293" t="str">
        <f>PRESUPUESTO!C572</f>
        <v>D8020460</v>
      </c>
      <c r="C1251" s="294" t="str">
        <f>PRESUPUESTO!D572</f>
        <v>Pintura esmalte + anticorrosivo para tubería  ¾"</v>
      </c>
      <c r="D1251" s="295" t="str">
        <f>PRESUPUESTO!E572</f>
        <v>ML</v>
      </c>
      <c r="E1251" s="313"/>
      <c r="F1251" s="333"/>
      <c r="G1251" s="333"/>
      <c r="H1251" s="315"/>
      <c r="I1251" s="315"/>
      <c r="J1251" s="332"/>
      <c r="K1251" s="296">
        <f>K1252</f>
        <v>1.53</v>
      </c>
    </row>
    <row r="1252" spans="2:13" ht="42.75" customHeight="1" x14ac:dyDescent="0.4">
      <c r="B1252" s="323" t="str">
        <f>+IF(K1252="",CHAR(64),B1251)</f>
        <v>D8020460</v>
      </c>
      <c r="C1252" s="269" t="s">
        <v>1436</v>
      </c>
      <c r="D1252" s="266"/>
      <c r="E1252" s="267"/>
      <c r="F1252" s="266"/>
      <c r="G1252" s="271"/>
      <c r="H1252" s="272"/>
      <c r="I1252" s="271"/>
      <c r="J1252" s="271">
        <v>1.53</v>
      </c>
      <c r="K1252" s="273">
        <f>J1252</f>
        <v>1.53</v>
      </c>
    </row>
    <row r="1253" spans="2:13" ht="42.75" customHeight="1" x14ac:dyDescent="0.4">
      <c r="B1253" s="304" t="s">
        <v>1151</v>
      </c>
      <c r="C1253" s="305" t="s">
        <v>1152</v>
      </c>
      <c r="D1253" s="306"/>
      <c r="E1253" s="307"/>
      <c r="F1253" s="306"/>
      <c r="G1253" s="308"/>
      <c r="H1253" s="309"/>
      <c r="I1253" s="309"/>
      <c r="J1253" s="309"/>
      <c r="K1253" s="310"/>
    </row>
    <row r="1254" spans="2:13" ht="42.75" customHeight="1" x14ac:dyDescent="0.4">
      <c r="B1254" s="293" t="s">
        <v>1153</v>
      </c>
      <c r="C1254" s="294" t="s">
        <v>1154</v>
      </c>
      <c r="D1254" s="312"/>
      <c r="E1254" s="313"/>
      <c r="F1254" s="312"/>
      <c r="G1254" s="314"/>
      <c r="H1254" s="315"/>
      <c r="I1254" s="315"/>
      <c r="J1254" s="315"/>
      <c r="K1254" s="296">
        <v>1</v>
      </c>
      <c r="M1254" s="391"/>
    </row>
    <row r="1255" spans="2:13" ht="42.75" customHeight="1" x14ac:dyDescent="0.4">
      <c r="B1255" s="323" t="str">
        <f>+IF(K1255="",CHAR(64),B1254)</f>
        <v>D821010</v>
      </c>
      <c r="C1255" s="269" t="s">
        <v>1487</v>
      </c>
      <c r="D1255" s="298"/>
      <c r="E1255" s="267"/>
      <c r="F1255" s="266"/>
      <c r="G1255" s="271"/>
      <c r="H1255" s="272"/>
      <c r="I1255" s="272"/>
      <c r="J1255" s="271">
        <v>1</v>
      </c>
      <c r="K1255" s="273">
        <v>1</v>
      </c>
    </row>
    <row r="1256" spans="2:13" ht="42.75" customHeight="1" x14ac:dyDescent="0.4">
      <c r="B1256" s="363" t="s">
        <v>1155</v>
      </c>
      <c r="C1256" s="581" t="s">
        <v>1488</v>
      </c>
      <c r="D1256" s="581"/>
      <c r="E1256" s="581"/>
      <c r="F1256" s="581"/>
      <c r="G1256" s="581"/>
      <c r="H1256" s="581"/>
      <c r="I1256" s="581"/>
      <c r="J1256" s="581"/>
      <c r="K1256" s="364"/>
    </row>
    <row r="1257" spans="2:13" ht="42.75" customHeight="1" x14ac:dyDescent="0.4">
      <c r="B1257" s="363" t="str">
        <f>PRESUPUESTO!C576</f>
        <v>D9000</v>
      </c>
      <c r="C1257" s="581" t="str">
        <f>PRESUPUESTO!D576</f>
        <v>BOMBEO SUMINISTRO AGUA POTABLE</v>
      </c>
      <c r="D1257" s="581">
        <f>PRESUPUESTO!E576</f>
        <v>0</v>
      </c>
      <c r="E1257" s="581"/>
      <c r="F1257" s="581"/>
      <c r="G1257" s="581"/>
      <c r="H1257" s="581"/>
      <c r="I1257" s="581"/>
      <c r="J1257" s="581"/>
      <c r="K1257" s="364"/>
    </row>
    <row r="1258" spans="2:13" ht="42.75" customHeight="1" x14ac:dyDescent="0.4">
      <c r="B1258" s="293" t="str">
        <f>PRESUPUESTO!C577</f>
        <v>D900010</v>
      </c>
      <c r="C1258" s="294" t="str">
        <f>PRESUPUESTO!D577</f>
        <v>Cuarto de bombas</v>
      </c>
      <c r="D1258" s="295" t="str">
        <f>PRESUPUESTO!E577</f>
        <v>GB</v>
      </c>
      <c r="E1258" s="313"/>
      <c r="F1258" s="333"/>
      <c r="G1258" s="333"/>
      <c r="H1258" s="315"/>
      <c r="I1258" s="315"/>
      <c r="J1258" s="315"/>
      <c r="K1258" s="296">
        <f>K1259</f>
        <v>1</v>
      </c>
    </row>
    <row r="1259" spans="2:13" ht="42.75" customHeight="1" x14ac:dyDescent="0.4">
      <c r="B1259" s="323" t="str">
        <f>+IF(K1259="",CHAR(64),B1258)</f>
        <v>D900010</v>
      </c>
      <c r="C1259" s="269" t="s">
        <v>1487</v>
      </c>
      <c r="D1259" s="298"/>
      <c r="E1259" s="267"/>
      <c r="F1259" s="266"/>
      <c r="G1259" s="271"/>
      <c r="H1259" s="272"/>
      <c r="I1259" s="271"/>
      <c r="J1259" s="271">
        <v>1</v>
      </c>
      <c r="K1259" s="273">
        <f>J1259</f>
        <v>1</v>
      </c>
    </row>
    <row r="1260" spans="2:13" ht="42.75" customHeight="1" x14ac:dyDescent="0.4">
      <c r="B1260" s="363" t="s">
        <v>1161</v>
      </c>
      <c r="C1260" s="305" t="s">
        <v>1162</v>
      </c>
      <c r="D1260" s="360"/>
      <c r="E1260" s="582"/>
      <c r="F1260" s="582"/>
      <c r="G1260" s="582"/>
      <c r="H1260" s="582"/>
      <c r="I1260" s="582"/>
      <c r="J1260" s="582"/>
      <c r="K1260" s="365"/>
    </row>
    <row r="1261" spans="2:13" ht="42.75" customHeight="1" x14ac:dyDescent="0.4">
      <c r="B1261" s="293" t="s">
        <v>1163</v>
      </c>
      <c r="C1261" s="294" t="s">
        <v>1489</v>
      </c>
      <c r="D1261" s="312"/>
      <c r="E1261" s="313"/>
      <c r="F1261" s="312"/>
      <c r="G1261" s="314"/>
      <c r="H1261" s="315"/>
      <c r="I1261" s="314"/>
      <c r="J1261" s="314"/>
      <c r="K1261" s="296">
        <f>K1262</f>
        <v>1</v>
      </c>
    </row>
    <row r="1262" spans="2:13" ht="42.75" customHeight="1" x14ac:dyDescent="0.4">
      <c r="B1262" s="323" t="str">
        <f>+IF(K1262="",CHAR(64),B1261)</f>
        <v>D901010</v>
      </c>
      <c r="C1262" s="269" t="s">
        <v>1487</v>
      </c>
      <c r="D1262" s="298"/>
      <c r="E1262" s="267"/>
      <c r="F1262" s="266"/>
      <c r="G1262" s="271"/>
      <c r="H1262" s="272"/>
      <c r="I1262" s="272"/>
      <c r="J1262" s="271">
        <v>1</v>
      </c>
      <c r="K1262" s="273">
        <f>J1262</f>
        <v>1</v>
      </c>
    </row>
    <row r="1263" spans="2:13" ht="42.75" customHeight="1" x14ac:dyDescent="0.4">
      <c r="B1263" s="366" t="s">
        <v>1167</v>
      </c>
      <c r="C1263" s="584" t="s">
        <v>1168</v>
      </c>
      <c r="D1263" s="584"/>
      <c r="E1263" s="584"/>
      <c r="F1263" s="584"/>
      <c r="G1263" s="584"/>
      <c r="H1263" s="584"/>
      <c r="I1263" s="584"/>
      <c r="J1263" s="584"/>
      <c r="K1263" s="367"/>
    </row>
    <row r="1264" spans="2:13" ht="42.75" customHeight="1" x14ac:dyDescent="0.4">
      <c r="B1264" s="228" t="s">
        <v>1169</v>
      </c>
      <c r="C1264" s="229" t="s">
        <v>1490</v>
      </c>
      <c r="D1264" s="263" t="s">
        <v>38</v>
      </c>
      <c r="E1264" s="242"/>
      <c r="F1264" s="368"/>
      <c r="G1264" s="369"/>
      <c r="H1264" s="244"/>
      <c r="I1264" s="369"/>
      <c r="J1264" s="369"/>
      <c r="K1264" s="231">
        <f>K1265</f>
        <v>100.08</v>
      </c>
    </row>
    <row r="1265" spans="2:11" ht="42.75" customHeight="1" x14ac:dyDescent="0.4">
      <c r="B1265" s="259" t="str">
        <f>+IF(K1265="",CHAR(64),B1264)</f>
        <v>G2090</v>
      </c>
      <c r="C1265" s="255" t="s">
        <v>1491</v>
      </c>
      <c r="D1265" s="276"/>
      <c r="E1265" s="235" t="s">
        <v>1492</v>
      </c>
      <c r="F1265" s="234"/>
      <c r="G1265" s="238"/>
      <c r="H1265" s="370"/>
      <c r="I1265" s="237">
        <v>100.08</v>
      </c>
      <c r="J1265" s="238"/>
      <c r="K1265" s="254">
        <f>I1265</f>
        <v>100.08</v>
      </c>
    </row>
    <row r="1266" spans="2:11" ht="42.75" customHeight="1" x14ac:dyDescent="0.4">
      <c r="B1266" s="228" t="s">
        <v>1171</v>
      </c>
      <c r="C1266" s="229" t="s">
        <v>1172</v>
      </c>
      <c r="D1266" s="263" t="s">
        <v>33</v>
      </c>
      <c r="E1266" s="242"/>
      <c r="F1266" s="368"/>
      <c r="G1266" s="369"/>
      <c r="H1266" s="244"/>
      <c r="I1266" s="369"/>
      <c r="J1266" s="369"/>
      <c r="K1266" s="231">
        <f>K1267</f>
        <v>1038.8599999999999</v>
      </c>
    </row>
    <row r="1267" spans="2:11" ht="42.75" customHeight="1" x14ac:dyDescent="0.4">
      <c r="B1267" s="259" t="str">
        <f>+IF(K1267="",CHAR(64),B1266)</f>
        <v>G20520</v>
      </c>
      <c r="C1267" s="255" t="s">
        <v>1403</v>
      </c>
      <c r="D1267" s="276"/>
      <c r="E1267" s="235" t="s">
        <v>1493</v>
      </c>
      <c r="F1267" s="234"/>
      <c r="G1267" s="238"/>
      <c r="H1267" s="237"/>
      <c r="I1267" s="238">
        <v>1038.8599999999999</v>
      </c>
      <c r="J1267" s="238"/>
      <c r="K1267" s="254">
        <f>I1267</f>
        <v>1038.8599999999999</v>
      </c>
    </row>
    <row r="1268" spans="2:11" ht="42.75" customHeight="1" x14ac:dyDescent="0.4">
      <c r="B1268" s="228" t="s">
        <v>1173</v>
      </c>
      <c r="C1268" s="229" t="s">
        <v>1174</v>
      </c>
      <c r="D1268" s="263" t="s">
        <v>33</v>
      </c>
      <c r="E1268" s="242"/>
      <c r="F1268" s="368"/>
      <c r="G1268" s="369"/>
      <c r="H1268" s="244"/>
      <c r="I1268" s="369"/>
      <c r="J1268" s="369"/>
      <c r="K1268" s="231">
        <f>K1269</f>
        <v>172.68</v>
      </c>
    </row>
    <row r="1269" spans="2:11" ht="42.75" customHeight="1" x14ac:dyDescent="0.4">
      <c r="B1269" s="259" t="str">
        <f>+IF(K1269="",CHAR(64),B1268)</f>
        <v>G20530</v>
      </c>
      <c r="C1269" s="255" t="s">
        <v>1403</v>
      </c>
      <c r="D1269" s="276"/>
      <c r="E1269" s="235" t="s">
        <v>1494</v>
      </c>
      <c r="F1269" s="234"/>
      <c r="G1269" s="238"/>
      <c r="H1269" s="237"/>
      <c r="I1269" s="238">
        <v>172.68</v>
      </c>
      <c r="J1269" s="238"/>
      <c r="K1269" s="254">
        <f>I1269</f>
        <v>172.68</v>
      </c>
    </row>
    <row r="1270" spans="2:11" ht="42.75" customHeight="1" x14ac:dyDescent="0.4">
      <c r="B1270" s="366" t="s">
        <v>577</v>
      </c>
      <c r="C1270" s="584" t="s">
        <v>1176</v>
      </c>
      <c r="D1270" s="584"/>
      <c r="E1270" s="584"/>
      <c r="F1270" s="584"/>
      <c r="G1270" s="584"/>
      <c r="H1270" s="584"/>
      <c r="I1270" s="584"/>
      <c r="J1270" s="584"/>
      <c r="K1270" s="367"/>
    </row>
    <row r="1271" spans="2:11" ht="42.75" customHeight="1" x14ac:dyDescent="0.4">
      <c r="B1271" s="366" t="s">
        <v>1177</v>
      </c>
      <c r="C1271" s="584" t="s">
        <v>1178</v>
      </c>
      <c r="D1271" s="584"/>
      <c r="E1271" s="584"/>
      <c r="F1271" s="584"/>
      <c r="G1271" s="584"/>
      <c r="H1271" s="584"/>
      <c r="I1271" s="584"/>
      <c r="J1271" s="584"/>
      <c r="K1271" s="367"/>
    </row>
    <row r="1272" spans="2:11" ht="42.75" customHeight="1" x14ac:dyDescent="0.4">
      <c r="B1272" s="228" t="s">
        <v>1179</v>
      </c>
      <c r="C1272" s="229" t="s">
        <v>1180</v>
      </c>
      <c r="D1272" s="263" t="s">
        <v>121</v>
      </c>
      <c r="E1272" s="242"/>
      <c r="F1272" s="368"/>
      <c r="G1272" s="369"/>
      <c r="H1272" s="244"/>
      <c r="I1272" s="369"/>
      <c r="J1272" s="369"/>
      <c r="K1272" s="371">
        <f>K1273</f>
        <v>17</v>
      </c>
    </row>
    <row r="1273" spans="2:11" ht="42.75" customHeight="1" thickBot="1" x14ac:dyDescent="0.45">
      <c r="B1273" s="372" t="str">
        <f>+IF(K1273="",CHAR(64),B1272)</f>
        <v>M10390</v>
      </c>
      <c r="C1273" s="373" t="s">
        <v>1403</v>
      </c>
      <c r="D1273" s="374"/>
      <c r="E1273" s="375"/>
      <c r="F1273" s="376"/>
      <c r="G1273" s="377"/>
      <c r="H1273" s="378"/>
      <c r="I1273" s="378">
        <v>17</v>
      </c>
      <c r="J1273" s="377"/>
      <c r="K1273" s="379">
        <f>I1273</f>
        <v>17</v>
      </c>
    </row>
    <row r="1274" spans="2:11" ht="42.75" customHeight="1" x14ac:dyDescent="0.4">
      <c r="B1274" s="89"/>
      <c r="C1274" s="85"/>
      <c r="D1274" s="88"/>
      <c r="E1274" s="86"/>
      <c r="F1274" s="218"/>
      <c r="G1274" s="218"/>
      <c r="H1274" s="217"/>
      <c r="I1274" s="87"/>
      <c r="J1274" s="87"/>
      <c r="K1274" s="87"/>
    </row>
    <row r="1275" spans="2:11" ht="42.75" customHeight="1" x14ac:dyDescent="0.4">
      <c r="B1275" s="89"/>
      <c r="C1275" s="85"/>
      <c r="D1275" s="88"/>
      <c r="E1275" s="86"/>
      <c r="F1275" s="218"/>
      <c r="G1275" s="218"/>
      <c r="H1275" s="217"/>
      <c r="I1275" s="87"/>
      <c r="J1275" s="87"/>
      <c r="K1275" s="87"/>
    </row>
    <row r="1276" spans="2:11" ht="42.75" customHeight="1" x14ac:dyDescent="0.4">
      <c r="B1276" s="89"/>
      <c r="C1276" s="85"/>
      <c r="D1276" s="88"/>
      <c r="E1276" s="86"/>
      <c r="F1276" s="218"/>
      <c r="G1276" s="218"/>
      <c r="H1276" s="217"/>
      <c r="I1276" s="87"/>
      <c r="J1276" s="87"/>
      <c r="K1276" s="87"/>
    </row>
    <row r="1277" spans="2:11" ht="42.75" customHeight="1" x14ac:dyDescent="0.4">
      <c r="B1277" s="89"/>
      <c r="C1277" s="85"/>
      <c r="D1277" s="88"/>
      <c r="E1277" s="86"/>
      <c r="F1277" s="218"/>
      <c r="G1277" s="218"/>
      <c r="H1277" s="217"/>
      <c r="I1277" s="87"/>
      <c r="J1277" s="87"/>
      <c r="K1277" s="87"/>
    </row>
    <row r="1278" spans="2:11" ht="42.75" customHeight="1" x14ac:dyDescent="0.4">
      <c r="B1278" s="89"/>
      <c r="C1278" s="85"/>
      <c r="D1278" s="88"/>
      <c r="E1278" s="86"/>
      <c r="F1278" s="218"/>
      <c r="G1278" s="218"/>
      <c r="H1278" s="217"/>
      <c r="I1278" s="87"/>
      <c r="J1278" s="87"/>
      <c r="K1278" s="87"/>
    </row>
    <row r="1279" spans="2:11" ht="42.75" customHeight="1" x14ac:dyDescent="0.4">
      <c r="B1279" s="89"/>
      <c r="C1279" s="85"/>
      <c r="D1279" s="88"/>
      <c r="E1279" s="86"/>
      <c r="F1279" s="218"/>
      <c r="G1279" s="218"/>
      <c r="H1279" s="217"/>
      <c r="I1279" s="87"/>
      <c r="J1279" s="87"/>
      <c r="K1279" s="87"/>
    </row>
    <row r="1392" spans="2:2" ht="42.75" customHeight="1" x14ac:dyDescent="0.4">
      <c r="B1392" s="148"/>
    </row>
  </sheetData>
  <autoFilter ref="B12:K1279" xr:uid="{5AF29C1C-0843-4A9C-A64E-E938E5AAD43D}"/>
  <sortState xmlns:xlrd2="http://schemas.microsoft.com/office/spreadsheetml/2017/richdata2" ref="B38:M41">
    <sortCondition ref="M38:M41"/>
  </sortState>
  <mergeCells count="171">
    <mergeCell ref="E897:J897"/>
    <mergeCell ref="E873:J873"/>
    <mergeCell ref="E875:J875"/>
    <mergeCell ref="E877:J877"/>
    <mergeCell ref="E879:J879"/>
    <mergeCell ref="E891:J891"/>
    <mergeCell ref="E893:J893"/>
    <mergeCell ref="E895:J895"/>
    <mergeCell ref="C881:J881"/>
    <mergeCell ref="E889:J889"/>
    <mergeCell ref="E93:J93"/>
    <mergeCell ref="E106:J106"/>
    <mergeCell ref="E108:J108"/>
    <mergeCell ref="E252:J252"/>
    <mergeCell ref="C262:J262"/>
    <mergeCell ref="E258:J258"/>
    <mergeCell ref="E260:J260"/>
    <mergeCell ref="C246:G246"/>
    <mergeCell ref="C247:J247"/>
    <mergeCell ref="E248:J248"/>
    <mergeCell ref="E103:J103"/>
    <mergeCell ref="E99:J99"/>
    <mergeCell ref="E97:J97"/>
    <mergeCell ref="C27:G27"/>
    <mergeCell ref="C28:G28"/>
    <mergeCell ref="C35:G35"/>
    <mergeCell ref="C36:G36"/>
    <mergeCell ref="C50:G50"/>
    <mergeCell ref="E61:J61"/>
    <mergeCell ref="E63:J63"/>
    <mergeCell ref="E75:J75"/>
    <mergeCell ref="C66:G66"/>
    <mergeCell ref="E73:J73"/>
    <mergeCell ref="E310:J310"/>
    <mergeCell ref="E315:J315"/>
    <mergeCell ref="E320:J320"/>
    <mergeCell ref="E77:J77"/>
    <mergeCell ref="C65:G65"/>
    <mergeCell ref="A70:A71"/>
    <mergeCell ref="E289:J289"/>
    <mergeCell ref="E291:J291"/>
    <mergeCell ref="E293:J293"/>
    <mergeCell ref="E295:J295"/>
    <mergeCell ref="E283:J283"/>
    <mergeCell ref="E285:J285"/>
    <mergeCell ref="E275:J275"/>
    <mergeCell ref="C279:J279"/>
    <mergeCell ref="E281:J281"/>
    <mergeCell ref="E264:J264"/>
    <mergeCell ref="E110:J110"/>
    <mergeCell ref="E112:J112"/>
    <mergeCell ref="E89:J89"/>
    <mergeCell ref="E237:J237"/>
    <mergeCell ref="E91:J91"/>
    <mergeCell ref="E87:J87"/>
    <mergeCell ref="C270:J270"/>
    <mergeCell ref="E268:J268"/>
    <mergeCell ref="E81:J81"/>
    <mergeCell ref="E79:J79"/>
    <mergeCell ref="E101:J101"/>
    <mergeCell ref="E287:J287"/>
    <mergeCell ref="E301:J301"/>
    <mergeCell ref="E309:J309"/>
    <mergeCell ref="C280:J280"/>
    <mergeCell ref="E254:J254"/>
    <mergeCell ref="E305:J305"/>
    <mergeCell ref="E297:J297"/>
    <mergeCell ref="E85:J85"/>
    <mergeCell ref="E83:J83"/>
    <mergeCell ref="E95:J95"/>
    <mergeCell ref="E307:J307"/>
    <mergeCell ref="E117:J117"/>
    <mergeCell ref="E256:J256"/>
    <mergeCell ref="E299:J299"/>
    <mergeCell ref="E303:J303"/>
    <mergeCell ref="C116:J116"/>
    <mergeCell ref="C105:G105"/>
    <mergeCell ref="E250:J250"/>
    <mergeCell ref="E273:J273"/>
    <mergeCell ref="E277:J277"/>
    <mergeCell ref="C263:J263"/>
    <mergeCell ref="E21:J21"/>
    <mergeCell ref="E17:J17"/>
    <mergeCell ref="E23:J23"/>
    <mergeCell ref="E25:J25"/>
    <mergeCell ref="E19:J19"/>
    <mergeCell ref="B6:K6"/>
    <mergeCell ref="B7:K8"/>
    <mergeCell ref="F11:H11"/>
    <mergeCell ref="C13:G13"/>
    <mergeCell ref="B2:B4"/>
    <mergeCell ref="C2:C4"/>
    <mergeCell ref="D2:G2"/>
    <mergeCell ref="H2:K2"/>
    <mergeCell ref="D3:K3"/>
    <mergeCell ref="D4:E4"/>
    <mergeCell ref="C14:G14"/>
    <mergeCell ref="E15:J15"/>
    <mergeCell ref="J11:J12"/>
    <mergeCell ref="K11:K12"/>
    <mergeCell ref="B11:B12"/>
    <mergeCell ref="C11:C12"/>
    <mergeCell ref="D11:D12"/>
    <mergeCell ref="E11:E12"/>
    <mergeCell ref="E341:J341"/>
    <mergeCell ref="E339:J339"/>
    <mergeCell ref="E316:J316"/>
    <mergeCell ref="E321:J321"/>
    <mergeCell ref="E332:J332"/>
    <mergeCell ref="E335:J335"/>
    <mergeCell ref="E337:J337"/>
    <mergeCell ref="E330:J330"/>
    <mergeCell ref="E327:J327"/>
    <mergeCell ref="E328:J328"/>
    <mergeCell ref="E318:J318"/>
    <mergeCell ref="E326:J326"/>
    <mergeCell ref="E324:J324"/>
    <mergeCell ref="E322:J322"/>
    <mergeCell ref="E858:J858"/>
    <mergeCell ref="E860:J860"/>
    <mergeCell ref="E862:J862"/>
    <mergeCell ref="E864:J864"/>
    <mergeCell ref="E867:J867"/>
    <mergeCell ref="E869:J869"/>
    <mergeCell ref="E343:J343"/>
    <mergeCell ref="E346:J346"/>
    <mergeCell ref="E379:J379"/>
    <mergeCell ref="E381:J381"/>
    <mergeCell ref="E364:J364"/>
    <mergeCell ref="E372:J372"/>
    <mergeCell ref="E358:J358"/>
    <mergeCell ref="E362:J362"/>
    <mergeCell ref="E354:J354"/>
    <mergeCell ref="E356:J356"/>
    <mergeCell ref="E360:J360"/>
    <mergeCell ref="E352:J352"/>
    <mergeCell ref="E366:J366"/>
    <mergeCell ref="E871:J871"/>
    <mergeCell ref="C1256:J1256"/>
    <mergeCell ref="E1260:J1260"/>
    <mergeCell ref="E344:J344"/>
    <mergeCell ref="C1271:J1271"/>
    <mergeCell ref="C1263:J1263"/>
    <mergeCell ref="C1270:J1270"/>
    <mergeCell ref="C1165:J1165"/>
    <mergeCell ref="E1166:J1166"/>
    <mergeCell ref="C899:J899"/>
    <mergeCell ref="C902:J902"/>
    <mergeCell ref="C1257:J1257"/>
    <mergeCell ref="C822:J822"/>
    <mergeCell ref="C823:J823"/>
    <mergeCell ref="E383:J383"/>
    <mergeCell ref="E368:J368"/>
    <mergeCell ref="E374:J374"/>
    <mergeCell ref="E377:J377"/>
    <mergeCell ref="E375:J375"/>
    <mergeCell ref="E348:J348"/>
    <mergeCell ref="E351:J351"/>
    <mergeCell ref="E353:J353"/>
    <mergeCell ref="E370:J370"/>
    <mergeCell ref="C856:J856"/>
    <mergeCell ref="K882:K883"/>
    <mergeCell ref="B882:B883"/>
    <mergeCell ref="C882:C883"/>
    <mergeCell ref="D882:D883"/>
    <mergeCell ref="E882:E883"/>
    <mergeCell ref="F882:F883"/>
    <mergeCell ref="G882:G883"/>
    <mergeCell ref="H882:H883"/>
    <mergeCell ref="I882:I883"/>
    <mergeCell ref="J882:J883"/>
  </mergeCells>
  <phoneticPr fontId="46" type="noConversion"/>
  <conditionalFormatting sqref="B49:C49 F49:K49">
    <cfRule type="expression" dxfId="30" priority="342">
      <formula>$M47="Modificación"</formula>
    </cfRule>
    <cfRule type="expression" dxfId="29" priority="343">
      <formula>$M47="Modificación 1"</formula>
    </cfRule>
  </conditionalFormatting>
  <conditionalFormatting sqref="B48:D48 F48:K48">
    <cfRule type="expression" dxfId="28" priority="346">
      <formula>$M48="Modificación"</formula>
    </cfRule>
    <cfRule type="expression" dxfId="27" priority="347">
      <formula>$M48="Modificación 1"</formula>
    </cfRule>
  </conditionalFormatting>
  <conditionalFormatting sqref="B11:K11 F12:K12 B13:K13 B17:K17 B18 D18 F18:K18">
    <cfRule type="expression" dxfId="26" priority="127">
      <formula>$L11="Modificación"</formula>
    </cfRule>
    <cfRule type="expression" dxfId="25" priority="128">
      <formula>$L11="Modificación 1"</formula>
    </cfRule>
  </conditionalFormatting>
  <conditionalFormatting sqref="B14:K15">
    <cfRule type="expression" dxfId="24" priority="332">
      <formula>#REF!="Modificación 2"</formula>
    </cfRule>
    <cfRule type="expression" dxfId="23" priority="333">
      <formula>#REF!="Modificación 1"</formula>
    </cfRule>
  </conditionalFormatting>
  <conditionalFormatting sqref="B16:K16">
    <cfRule type="expression" dxfId="22" priority="330">
      <formula>$L15="Modificación 2"</formula>
    </cfRule>
    <cfRule type="expression" dxfId="21" priority="331">
      <formula>$L15="Modificación 1"</formula>
    </cfRule>
  </conditionalFormatting>
  <conditionalFormatting sqref="B19:K47">
    <cfRule type="expression" dxfId="20" priority="113">
      <formula>$L19="Modificación"</formula>
    </cfRule>
    <cfRule type="expression" dxfId="19" priority="114">
      <formula>$L19="Modificación 1"</formula>
    </cfRule>
  </conditionalFormatting>
  <conditionalFormatting sqref="B50:K882">
    <cfRule type="expression" dxfId="18" priority="3">
      <formula>$L50="Modificación"</formula>
    </cfRule>
    <cfRule type="expression" dxfId="17" priority="4">
      <formula>$L50="Modificación 1"</formula>
    </cfRule>
  </conditionalFormatting>
  <conditionalFormatting sqref="B884:K1060">
    <cfRule type="expression" dxfId="16" priority="5">
      <formula>$L884="Modificación"</formula>
    </cfRule>
    <cfRule type="expression" dxfId="15" priority="6">
      <formula>$L884="Modificación 1"</formula>
    </cfRule>
  </conditionalFormatting>
  <conditionalFormatting sqref="B1061:K1064">
    <cfRule type="expression" dxfId="14" priority="797">
      <formula>#REF!="Modificación"</formula>
    </cfRule>
    <cfRule type="expression" dxfId="13" priority="798">
      <formula>#REF!="Modificación 1"</formula>
    </cfRule>
  </conditionalFormatting>
  <conditionalFormatting sqref="B1065:K1273">
    <cfRule type="expression" dxfId="12" priority="7">
      <formula>$L1065="Modificación"</formula>
    </cfRule>
    <cfRule type="expression" dxfId="11" priority="8">
      <formula>$L1065="Modificación 1"</formula>
    </cfRule>
  </conditionalFormatting>
  <conditionalFormatting sqref="B1070:K1071">
    <cfRule type="expression" dxfId="10" priority="795">
      <formula>#REF!="Modificación"</formula>
    </cfRule>
    <cfRule type="expression" dxfId="9" priority="796">
      <formula>#REF!="Modificación 1"</formula>
    </cfRule>
  </conditionalFormatting>
  <conditionalFormatting sqref="C18">
    <cfRule type="expression" dxfId="8" priority="125">
      <formula>$L17="Modificación"</formula>
    </cfRule>
    <cfRule type="expression" dxfId="7" priority="126">
      <formula>$L17="Modificación 1"</formula>
    </cfRule>
  </conditionalFormatting>
  <conditionalFormatting sqref="D49">
    <cfRule type="expression" dxfId="6" priority="121">
      <formula>$M49="Modificación"</formula>
    </cfRule>
    <cfRule type="expression" dxfId="5" priority="122">
      <formula>$M49="Modificación 1"</formula>
    </cfRule>
  </conditionalFormatting>
  <conditionalFormatting sqref="E18">
    <cfRule type="expression" dxfId="4" priority="119">
      <formula>$L17="Modificación 2"</formula>
    </cfRule>
    <cfRule type="expression" dxfId="3" priority="120">
      <formula>$L17="Modificación 1"</formula>
    </cfRule>
  </conditionalFormatting>
  <conditionalFormatting sqref="E48:E49">
    <cfRule type="expression" dxfId="2" priority="123">
      <formula>$L48="Modificación"</formula>
    </cfRule>
    <cfRule type="expression" dxfId="1" priority="124">
      <formula>$L48="Modificación 1"</formula>
    </cfRule>
  </conditionalFormatting>
  <conditionalFormatting sqref="N229:Q231">
    <cfRule type="expression" dxfId="0" priority="129">
      <formula>$Q$229:$Q$231=10</formula>
    </cfRule>
  </conditionalFormatting>
  <pageMargins left="0.7" right="0.7" top="0.75" bottom="0.75" header="0.3" footer="0.3"/>
  <pageSetup paperSize="9" scale="26" orientation="portrait" horizont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4711A2843CD4346ACA874A5D28D841A" ma:contentTypeVersion="16" ma:contentTypeDescription="Crear nuevo documento." ma:contentTypeScope="" ma:versionID="a90c0425a36ae7cd74f1a2c14ad55375">
  <xsd:schema xmlns:xsd="http://www.w3.org/2001/XMLSchema" xmlns:xs="http://www.w3.org/2001/XMLSchema" xmlns:p="http://schemas.microsoft.com/office/2006/metadata/properties" xmlns:ns2="616c1b17-315d-4a63-81b4-221ed9f6b3f2" xmlns:ns3="0719ee37-e8cc-4c8c-bd50-4bbe60ce9ae8" targetNamespace="http://schemas.microsoft.com/office/2006/metadata/properties" ma:root="true" ma:fieldsID="a0eb291ad51f59bbb6f5886f07728089" ns2:_="" ns3:_="">
    <xsd:import namespace="616c1b17-315d-4a63-81b4-221ed9f6b3f2"/>
    <xsd:import namespace="0719ee37-e8cc-4c8c-bd50-4bbe60ce9ae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6c1b17-315d-4a63-81b4-221ed9f6b3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846355df-9235-42bb-a076-d7bc8491462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719ee37-e8cc-4c8c-bd50-4bbe60ce9ae8"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4be63789-777b-4c79-94c3-4d799bcb2750}" ma:internalName="TaxCatchAll" ma:showField="CatchAllData" ma:web="0719ee37-e8cc-4c8c-bd50-4bbe60ce9a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719ee37-e8cc-4c8c-bd50-4bbe60ce9ae8" xsi:nil="true"/>
    <lcf76f155ced4ddcb4097134ff3c332f xmlns="616c1b17-315d-4a63-81b4-221ed9f6b3f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74DC9EB-F314-4481-A301-2224541280F4}">
  <ds:schemaRefs>
    <ds:schemaRef ds:uri="http://schemas.microsoft.com/sharepoint/v3/contenttype/forms"/>
  </ds:schemaRefs>
</ds:datastoreItem>
</file>

<file path=customXml/itemProps2.xml><?xml version="1.0" encoding="utf-8"?>
<ds:datastoreItem xmlns:ds="http://schemas.openxmlformats.org/officeDocument/2006/customXml" ds:itemID="{3AB75E33-8208-4470-8101-615769FF85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6c1b17-315d-4a63-81b4-221ed9f6b3f2"/>
    <ds:schemaRef ds:uri="0719ee37-e8cc-4c8c-bd50-4bbe60ce9a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49F1C9-0D30-4B3D-AAFE-888C0493FDD3}">
  <ds:schemaRefs>
    <ds:schemaRef ds:uri="http://purl.org/dc/dcmitype/"/>
    <ds:schemaRef ds:uri="http://purl.org/dc/terms/"/>
    <ds:schemaRef ds:uri="http://schemas.openxmlformats.org/package/2006/metadata/core-properties"/>
    <ds:schemaRef ds:uri="http://schemas.microsoft.com/office/infopath/2007/PartnerControls"/>
    <ds:schemaRef ds:uri="http://www.w3.org/XML/1998/namespace"/>
    <ds:schemaRef ds:uri="0719ee37-e8cc-4c8c-bd50-4bbe60ce9ae8"/>
    <ds:schemaRef ds:uri="http://schemas.microsoft.com/office/2006/documentManagement/types"/>
    <ds:schemaRef ds:uri="616c1b17-315d-4a63-81b4-221ed9f6b3f2"/>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CAPITULOS</vt:lpstr>
      <vt:lpstr>PRESUPUESTO</vt:lpstr>
      <vt:lpstr>Oferta Económica</vt:lpstr>
      <vt:lpstr>MEMORIA DE CANTIDADES </vt:lpstr>
      <vt:lpstr>CAPITULOS!Área_de_impresión</vt:lpstr>
      <vt:lpstr>'MEMORIA DE CANTIDADES '!Área_de_impresión</vt:lpstr>
      <vt:lpstr>PRESUPUESTO!Área_de_impresión</vt:lpstr>
      <vt:lpstr>CANTIDADES</vt:lpstr>
      <vt:lpstr>presupuesto</vt:lpstr>
      <vt:lpstr>PRESUPUESTO!Títulos_a_imprimir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PC-6</dc:creator>
  <cp:keywords/>
  <dc:description/>
  <cp:lastModifiedBy>Carol Francelina Villafane Trillos</cp:lastModifiedBy>
  <cp:revision/>
  <dcterms:created xsi:type="dcterms:W3CDTF">2022-02-01T23:55:01Z</dcterms:created>
  <dcterms:modified xsi:type="dcterms:W3CDTF">2024-01-13T01:04:32Z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0x010100D4711A2843CD4346ACA874A5D28D841A</vt:lpwstr>
  </property>
</Properties>
</file>