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PM CGR/"/>
    </mc:Choice>
  </mc:AlternateContent>
  <xr:revisionPtr revIDLastSave="0" documentId="8_{0BB159F6-8288-456E-BB50-87AE7783D5B5}" xr6:coauthVersionLast="47" xr6:coauthVersionMax="47" xr10:uidLastSave="{00000000-0000-0000-0000-000000000000}"/>
  <bookViews>
    <workbookView xWindow="-108" yWindow="-108" windowWidth="23256" windowHeight="12576" firstSheet="1" activeTab="1" xr2:uid="{00000000-000D-0000-FFFF-FFFF00000000}"/>
  </bookViews>
  <sheets>
    <sheet name="F14.1  PLANES DE MEJORAMIENT..." sheetId="1" r:id="rId1"/>
    <sheet name="resumen estado" sheetId="2" r:id="rId2"/>
    <sheet name="depurado diciembre" sheetId="4" state="hidden" r:id="rId3"/>
  </sheets>
  <definedNames>
    <definedName name="_xlnm._FilterDatabase" localSheetId="0" hidden="1">'F14.1  PLANES DE MEJORAMIENT...'!$A$10:$R$179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2" l="1"/>
  <c r="D17" i="2"/>
  <c r="M178" i="1"/>
  <c r="M169" i="1"/>
  <c r="M166" i="1"/>
  <c r="F15" i="2"/>
  <c r="D15" i="2"/>
  <c r="C15" i="2"/>
  <c r="G15" i="2" s="1"/>
  <c r="D14" i="2"/>
  <c r="E14" i="2"/>
  <c r="N38" i="1" l="1"/>
  <c r="H14" i="2" l="1"/>
  <c r="G14" i="2"/>
  <c r="B15" i="2" l="1"/>
  <c r="Q81" i="1"/>
  <c r="Q82" i="1"/>
  <c r="Q83" i="1"/>
  <c r="Q84" i="1"/>
  <c r="Q85" i="1"/>
  <c r="Q86" i="1"/>
  <c r="Q87" i="1"/>
  <c r="Q88" i="1"/>
  <c r="Q89" i="1"/>
  <c r="Q90" i="1"/>
  <c r="Q91" i="1"/>
  <c r="Q92" i="1"/>
  <c r="Q93" i="1"/>
  <c r="Q94" i="1"/>
  <c r="Q95" i="1"/>
  <c r="Q96" i="1"/>
  <c r="Q97" i="1"/>
  <c r="Q98" i="1"/>
  <c r="Q99" i="1"/>
  <c r="Q100" i="1"/>
  <c r="Q101" i="1"/>
  <c r="Q102" i="1"/>
  <c r="Q103"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7" i="1"/>
  <c r="Q168" i="1"/>
  <c r="Q170" i="1"/>
  <c r="Q171" i="1"/>
  <c r="Q172" i="1"/>
  <c r="Q173" i="1"/>
  <c r="Q174" i="1"/>
  <c r="Q175" i="1"/>
  <c r="Q176" i="1"/>
  <c r="Q177" i="1"/>
  <c r="Q179" i="1"/>
  <c r="M179" i="1"/>
  <c r="M177" i="1"/>
  <c r="M176" i="1"/>
  <c r="M175" i="1"/>
  <c r="K174" i="1"/>
  <c r="M174" i="1" s="1"/>
  <c r="M173" i="1"/>
  <c r="M172" i="1"/>
  <c r="M171" i="1"/>
  <c r="M170" i="1"/>
  <c r="M168" i="1"/>
  <c r="M167"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7" i="1"/>
  <c r="M116" i="1"/>
  <c r="M115" i="1"/>
  <c r="M114" i="1"/>
  <c r="M113" i="1"/>
  <c r="M112" i="1"/>
  <c r="M111" i="1"/>
  <c r="E6" i="2" l="1"/>
  <c r="E4" i="2"/>
  <c r="E15" i="2" s="1"/>
  <c r="Q19" i="1" l="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2" i="1"/>
  <c r="M73" i="1"/>
  <c r="M74" i="1"/>
  <c r="M75" i="1"/>
  <c r="M76" i="1"/>
  <c r="M77" i="1"/>
  <c r="M78" i="1"/>
  <c r="M79" i="1"/>
  <c r="M80" i="1"/>
  <c r="M81" i="1"/>
  <c r="M82" i="1"/>
  <c r="M84" i="1"/>
  <c r="M85" i="1"/>
  <c r="M88" i="1"/>
  <c r="M89" i="1"/>
  <c r="M90" i="1"/>
  <c r="M91" i="1"/>
  <c r="M92" i="1"/>
  <c r="M93" i="1"/>
  <c r="M94" i="1"/>
  <c r="M95" i="1"/>
  <c r="M96" i="1"/>
  <c r="M98" i="1"/>
  <c r="M99" i="1"/>
  <c r="M100" i="1"/>
  <c r="M101" i="1"/>
  <c r="M102" i="1"/>
  <c r="M103" i="1"/>
  <c r="M104" i="1"/>
  <c r="M105" i="1"/>
  <c r="M106" i="1"/>
  <c r="M107" i="1"/>
  <c r="M108" i="1"/>
  <c r="M109" i="1"/>
  <c r="M110" i="1"/>
  <c r="Q18" i="1" l="1"/>
  <c r="Q17" i="1"/>
  <c r="F7" i="4" l="1"/>
  <c r="D17" i="4"/>
  <c r="C17" i="4"/>
  <c r="B17" i="4"/>
  <c r="F16" i="4"/>
  <c r="E16" i="4"/>
  <c r="F15" i="4"/>
  <c r="E15" i="4"/>
  <c r="F14" i="4"/>
  <c r="E14" i="4"/>
  <c r="F13" i="4"/>
  <c r="F12" i="4"/>
  <c r="F11" i="4"/>
  <c r="F10" i="4"/>
  <c r="F9" i="4"/>
  <c r="F8" i="4"/>
  <c r="F6" i="4"/>
  <c r="F5" i="4"/>
  <c r="F4" i="4"/>
  <c r="F3" i="4"/>
  <c r="F2" i="4"/>
  <c r="Q12" i="1"/>
  <c r="Q13" i="1"/>
  <c r="Q14" i="1"/>
  <c r="Q15" i="1"/>
  <c r="Q16" i="1"/>
  <c r="Q11" i="1"/>
  <c r="F17" i="4" l="1"/>
  <c r="E17" i="4"/>
  <c r="H13" i="2"/>
  <c r="G13" i="2"/>
  <c r="H12" i="2"/>
  <c r="G12" i="2"/>
  <c r="H11" i="2"/>
  <c r="G11" i="2"/>
  <c r="H10" i="2"/>
  <c r="G10" i="2"/>
  <c r="H9" i="2"/>
  <c r="G9" i="2"/>
  <c r="H8" i="2"/>
  <c r="G8" i="2"/>
  <c r="H7" i="2"/>
  <c r="G7" i="2"/>
  <c r="H6" i="2"/>
  <c r="G6" i="2"/>
  <c r="H5" i="2"/>
  <c r="G5" i="2"/>
  <c r="H4" i="2"/>
  <c r="G4" i="2"/>
  <c r="N104" i="1" l="1"/>
  <c r="Q104" i="1" s="1"/>
  <c r="K97" i="1"/>
  <c r="M97" i="1" s="1"/>
  <c r="K86" i="1"/>
  <c r="K83" i="1"/>
  <c r="M83" i="1" s="1"/>
  <c r="K71" i="1"/>
  <c r="M71" i="1" s="1"/>
  <c r="M11" i="1"/>
  <c r="K87" i="1" l="1"/>
  <c r="M87" i="1" s="1"/>
  <c r="M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tc={D7FE84CD-55F2-4253-BB14-D580106C44AC}</author>
  </authors>
  <commentList>
    <comment ref="J164" authorId="0" shapeId="0" xr:uid="{D7FE84CD-55F2-4253-BB14-D580106C44AC}">
      <text>
        <t>[Threaded comment]
Your version of Excel allows you to read this threaded comment; however, any edits to it will get removed if the file is opened in a newer version of Excel. Learn more: https://go.microsoft.com/fwlink/?linkid=870924
Comment:
    Se corrige la unidad de medida meta, a solicitud del Grupo de Contabilidad, porque 2 casos no requirieron gestiones judiciales.</t>
      </text>
    </comment>
  </commentList>
</comments>
</file>

<file path=xl/sharedStrings.xml><?xml version="1.0" encoding="utf-8"?>
<sst xmlns="http://schemas.openxmlformats.org/spreadsheetml/2006/main" count="1802" uniqueCount="999">
  <si>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</si>
  <si>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</si>
  <si>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</si>
  <si>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</si>
  <si>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</si>
  <si>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</si>
  <si>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</si>
  <si>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</si>
  <si>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</si>
  <si>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</si>
  <si>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</si>
  <si>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</si>
  <si>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</si>
  <si>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</si>
  <si>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</si>
  <si>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</si>
  <si>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</si>
  <si>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</si>
  <si>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</si>
  <si>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</si>
  <si>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</si>
  <si>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</si>
  <si>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</si>
  <si>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</si>
  <si>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RESPONSABLES</t>
  </si>
  <si>
    <t>AV %</t>
  </si>
  <si>
    <t>fuera de plazos</t>
  </si>
  <si>
    <t>FILA_1</t>
  </si>
  <si>
    <t>2 AVANCE ó SEGUIMIENTO DEL PLAN DE MEJORAMIENTO</t>
  </si>
  <si>
    <t>ANTIC2016</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</si>
  <si>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</si>
  <si>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</si>
  <si>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Requerir al municipio el envío de los documentos de titularidad del predio para poder reiniciar la obra.</t>
  </si>
  <si>
    <t xml:space="preserve">Una vez verificada la titularidad del inmueble por parte del municipio, realizar el reinicio de la obra </t>
  </si>
  <si>
    <t>Acta de reinicio</t>
  </si>
  <si>
    <t xml:space="preserve">El 14-12-2021 se envió oficio con radicado 20212700237501  al municipio de Baranoa reiterando  Inicio proceso por posible incumplimiento por parte de la firma DIZGRACON S.A.S en marco del Contrato de Obra N° A 098-2014 
Ayuda de memoria reunión presencial realizada el 10 de febrero de 2022 en el municipio de Baranoa- Atlántico y  Acta de reinicio del contrato del 23 de febrero de 2022. </t>
  </si>
  <si>
    <t>SUBGERENCIA DE DESARROLLO DE PROYECTOS (Gerencia Desarrollo de Proyectos 2)</t>
  </si>
  <si>
    <t>FILA_2</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</si>
  <si>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</si>
  <si>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</si>
  <si>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</si>
  <si>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</si>
  <si>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</si>
  <si>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 xml:space="preserve">Con radicado 20202700011673 la Gerente General solicita modificar esta acción. Desarrollo de Proyectos 2 remite Informe con balance de las cantidades evidenciadas por la CGR y las gestiones realizadas por ENTerritorio y la interventoría . </t>
  </si>
  <si>
    <t>FILA_3</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</si>
  <si>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</si>
  <si>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</si>
  <si>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</si>
  <si>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</si>
  <si>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</si>
  <si>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</si>
  <si>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El 26 de junio de 2019 se suscribió el Convenio Interadministrativo No. 2191870 con el muniicipio de Chaparral - Tolima para la terminación de la construcción del puente vehicular sobre el Rio Amoyá.</t>
  </si>
  <si>
    <t>SUBGERENCIA DE DESARROLLO DE PROYECTOS (Gerencia Desarrollo de Proyectos 2) - Proyectos )
SUBGERENCIA DE OPERACIONES (Gerencia Planeación contractual)</t>
  </si>
  <si>
    <t>FILA_4</t>
  </si>
  <si>
    <t>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t>
  </si>
  <si>
    <t>Gestionar el inicio de acción judicial en contra del municipio de Chaparral - Tolima</t>
  </si>
  <si>
    <t>FAP900 radicado en el Grupo de Gestión Post-contractual.</t>
  </si>
  <si>
    <t>Con radicado 20202700106543 la Gerente solicitó modificar la acción.
La entidad gestionó el inicio de acción judicial 20205400111633 el 03/08/2020 y gestionó conciliación en la procuraduría 2016 judicial 1, radicado 3649-0 del 29/09/2020.</t>
  </si>
  <si>
    <t>SUBGERENCIA DE DESARROLLO DE PROYECTOS (Gerencia Desarrollo de Proyectos 2- Proyectos 2)
SUBGERENCIA DE OPERACIONES (Gerencia Planeación contractual y Gerencia Procesos de Selección)</t>
  </si>
  <si>
    <t>FILA_5</t>
  </si>
  <si>
    <t>Realizar las gestiones para la contratación de la interventoría</t>
  </si>
  <si>
    <t xml:space="preserve">Realizar las gestiones para la contratación de la interventoría </t>
  </si>
  <si>
    <t>Contrato de interventoría celebrado</t>
  </si>
  <si>
    <t>Con radicado 20202700106543 la Gerente solicitó modificar la acción. Se acordó entre las partes que el proyecto retorne a ENTerritorio. 
Se adjunta soporte del contrato de interventoria 2220594 celebrado para el proyecto terminación de la obra del puente vehicular sobre el rio amoyá en el municipio de Chaparral Tolima</t>
  </si>
  <si>
    <t>FILA_6</t>
  </si>
  <si>
    <t>Realizar las gestiones para la contratación de la obra y terminación por parte de ENTERRITORIO</t>
  </si>
  <si>
    <t xml:space="preserve">Gestionar la finalización del proyecto y contrato firmado por parte del contratista de obra para terminación de este. </t>
  </si>
  <si>
    <t>Acta de recibo de obra a satisfacción de la interventoría</t>
  </si>
  <si>
    <t>Con radicado 20202700106543 la Gerente solicitó modificar acción. El Subgerente de Dllo de Proyectos firma compr 43 y 76 de nuevo plazo. En 2022 inicia contrato de obra 2220589 y de Interventoría 2220594 con plazo de 6 meses. Luego de análisis  de metodologia del montaje de viga lanzada, radicado 20224300370612 de octubre de 2022 contratista e interventoría solicitan prórroga de 6 meses</t>
  </si>
  <si>
    <t>FILA_7</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</si>
  <si>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</si>
  <si>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</si>
  <si>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</si>
  <si>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Gestionar respuesta de la Agencia Nacional de Tierras en alcance al 
oficio (Radicado 20192000242541 del 30-09-2019)</t>
  </si>
  <si>
    <t>Oficios</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</si>
  <si>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4 acciones en reeemplazo. Se envían 3 oficios soporte</t>
  </si>
  <si>
    <t>SUBGERENCIA DE DESARROLLO DE PROYECTOS (DESARROLLO DE PROYECTOS ESPECIALES)</t>
  </si>
  <si>
    <t>FILA_8</t>
  </si>
  <si>
    <t>Gestionar respuesta de Cortolima solicitando información del estado de 
la adquisición de los predios</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</si>
  <si>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4 acciones en reeemplazo. Se envían 2 oficios soporte.</t>
  </si>
  <si>
    <t>FILA_9</t>
  </si>
  <si>
    <t>Coordinar mesas de trabajo con las entidades Agencia Nacional de 
Tierras y Cortolima con el objetivo de abordar la solución al hallazgo H13 identificado por la 
CGR</t>
  </si>
  <si>
    <t>Actas de reunión</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</si>
  <si>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Se realiza reunión el 16 de agosto y 22 de nov 2022. Se adjunta acta y lista de asistencia.</t>
  </si>
  <si>
    <t>FILA_10</t>
  </si>
  <si>
    <t xml:space="preserve">Realizar seguimiento a compromisos de mesas de trabajo con el fin de 
obtener soportes que evidencien gestión y/o el traspaso de los predios a la entidad 
competente. </t>
  </si>
  <si>
    <t>Soportes de gestión y/o Certificado de Tradición y libertad de predios</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</si>
  <si>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4 acciones en reeemplazo.</t>
  </si>
  <si>
    <t>FILA_11</t>
  </si>
  <si>
    <t>Gestionar y conminar al Municipio de Baranoa para dar solución a las deficiencias de calidad y diferencias en cantidades encontradas por la Contraloría y la comisión de ENTerritorio.</t>
  </si>
  <si>
    <t>Mesas de trabajo con acuerdos y comunicaciones</t>
  </si>
  <si>
    <t>Con radicado 20202700011673 la Gerente General solicita modificar esta acción, cambios que quedan registrados en este reporte del plan. Se adjunta  soportes de mesas de trabajo, comunicaciones y acuerdos logrados. (Tres: del 6 de febrero, el 20 de febrero y el 29 de mayo de 2020).</t>
  </si>
  <si>
    <t>FILA_12</t>
  </si>
  <si>
    <t>Realizar seguimiento trimestral a la denuncia que se tramita en la Fiscalía 206 Local - Direccionamiento e
Intervención Temprana de Denuncias, en etapa de indagación. Radicado 110016000050-202166681</t>
  </si>
  <si>
    <t>Informe de estado del proceso</t>
  </si>
  <si>
    <t>Con radicado 20202700011673 la Gerente General solicita modificar  acción. La denuncia se tramita en la Fiscalía 206 Local, en etapa de indagación. Radicado 110016000050-202166681
Radicado 20221100056993 del 06 de abril, Rad. 20222700158281 de 26/08/2022  y radicado 20221100141823 del 24 de octubre de 2022 el grupo de Defensa Jurídica remite estado de proceso de convenios</t>
  </si>
  <si>
    <t>FILA_13</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</si>
  <si>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</si>
  <si>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</si>
  <si>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</si>
  <si>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Radicar la demanda en el juzgado 19 civil de circuito de Bogotá en contra 
de la Interventoría Contrato No. 2141018, Acta de Servicio No.506 suscrito con el  CONSORCIO MSD 02</t>
  </si>
  <si>
    <t xml:space="preserve">Radicado de la demanda </t>
  </si>
  <si>
    <t xml:space="preserve">Producto de auditoría de evaluación de planes de vigencias anteriores realizada por Asesoría de Control Interno, 20221200058323, la Subgerencia de Dllo de Proyectos reformuló esta acción, con radicado 20222000066893 del 3 de mayo, incorporando una acción en reeemplazo 7 de abril del 2022 se radicó demanda  contra CONSORCIO MSD 02 ante JUZGADO 19 CIVIL DE BOGOTÁ 11001310301920220016300. </t>
  </si>
  <si>
    <t>OFICINA ASESORA JURÍDICA (Grupo Defensa Jurídica)</t>
  </si>
  <si>
    <t>FILA_14</t>
  </si>
  <si>
    <t>Realizar seguimiento trimestral de avances sobre el estado del proceso 
judicial</t>
  </si>
  <si>
    <t>Producto de la auditoría de la ACI, la Subgerencia de Dllo de Proyectos reformuló acción, con radicado 20222000066893 de mayo. Rad. 20221100114663 de 22/08/2022,  Rad. 20222700158281 de 26/08/2022, demanda y auto admisorio en contra del Consorcio MSD 02.  Rad. 110013103019 20220016300. Rad 20221100165563 del 20 de diciembre de 2022 el grupo de defensa juridca remite estado de proceso.</t>
  </si>
  <si>
    <t>SUBGERENCIA DE DESARROLLO DE PROYECTOS (Desarrollo de Proyectos 2)
OFICINA ASESORA JURÍDICA (Grupo Defensa Jurídica)</t>
  </si>
  <si>
    <t>FILA_15</t>
  </si>
  <si>
    <t>CPLAN 1</t>
  </si>
  <si>
    <t>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t>
  </si>
  <si>
    <t>Falta de control y seguimiento al cumplimiento de las obligaciones por parte del supervisor de la entidad ejecutora y la interventoría, falta de gestión de la supervisión e interventoría del contrato de obra a cargo del Municipio de Tierralta
Inadecuado seguimiento del Municipio de Tierralta como ente ejecutor de los contratos derivados</t>
  </si>
  <si>
    <t>Tramitar el procedimiento de incumplimiento conforme a la solicitud radicada por parte de la Gerencia del Convenio en la Subgerencia de Operaciones</t>
  </si>
  <si>
    <t xml:space="preserve">Tramitar proceso de incumplimiento </t>
  </si>
  <si>
    <t>Documento de cierre del trámite de incumplimiento</t>
  </si>
  <si>
    <t>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t>
  </si>
  <si>
    <t>SUBGERENCIA DE OPERACIONES (Gestión Contractual)</t>
  </si>
  <si>
    <t>FILA_16</t>
  </si>
  <si>
    <t>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t>
  </si>
  <si>
    <t>Gestionar el proceso administrativo a que haya lugar por incumplimiento y solicitar al ente territorial la corrección de las deficiencias relativas a la obra</t>
  </si>
  <si>
    <t>Solicitar a la Gobernación el estado de corrección de lo señalado en el informe de CGR y el plan de acción para subsanar lo no corregido a la fecha</t>
  </si>
  <si>
    <t>Oficio</t>
  </si>
  <si>
    <t>Con radicado 20202300026421 del 22-01-2020 la entidad solicitó al Alcalde del municipio de Tierra Alta el estado de corrección de los temas señalados en informe de la CGR.</t>
  </si>
  <si>
    <t>SUBGERENCIA DE DESARROLLO DE PROYECTOS (Grupo Desarrollo de Proyectos 3)</t>
  </si>
  <si>
    <t>FILA_17</t>
  </si>
  <si>
    <t>Contrato No. 010 de 2017 derivado del contrato específico No. 003-2162698. El contratista de obra no la ejecutó de acuerdo con las especificaciones de construcción, cantidades de obra y precios unitarios fijos contenidos en la propuesta, y la obra no se encuentra en funcionamiento.</t>
  </si>
  <si>
    <t>Elaborar balance de correciones respecto a lo señalado en el informe de la CGR con fundamento en la respuesta del ente territorial</t>
  </si>
  <si>
    <t>Informe de estado de correcciones</t>
  </si>
  <si>
    <t>El Subgte de Dllo de Proyectos firma compr 73 de cumplimiento en nuevo plazo, inicialmente junio 2022. El municipio de Tierralta inició proceso para contratar la corrección de deficiencias de obra, por lo que la Gerencia de Desarrollo de Proyectos 3 justificó ampliar plazo. Ante solicitudes realizadas al municipio de estado en septiembre y diciembre de 2022 no hubo respuesta.</t>
  </si>
  <si>
    <t>FILA_18</t>
  </si>
  <si>
    <t>CPLAN 3</t>
  </si>
  <si>
    <t>Contrato No. 074 de 2017 Derivado del contrato Especifico No. 013-2162893 Municipio Necoclí- Antioquia. Separaciones en la junta entre la cuneta y el sobre ancho de la placa huella en los puntos 8, 3 y 2.</t>
  </si>
  <si>
    <t>Falta de seguimiento a las obras recibidas por parte del municipio, a la  ejecución de las actividades de mantenimiento y conservación de los bienes recibidos por parte del municipio, y a la estabilidad y calidad de las obras.
El municipio no hizo uso de las garantías.
Asentamientos y actividad volcánica frecuente en la zona.</t>
  </si>
  <si>
    <t>Gestionar con el ente territorial la corrección de las deficiencias relativas a la obra</t>
  </si>
  <si>
    <t>Solicitar al municipio el estado de corrección de lo señalado en el informe de CGR y el plan de acción para subsanar lo no corregido a la fecha</t>
  </si>
  <si>
    <t>Con radicado 20202300027881 del 23-01-2020 la entidad solicitó al Alcalde del municipio de Necoclí el estado de corrección de los temas señalados en informe de la CGR.</t>
  </si>
  <si>
    <t>FILA_19</t>
  </si>
  <si>
    <t>CPLAN3</t>
  </si>
  <si>
    <t>Elaborar balance de correcciones respecto a lo señalado en el informe de la CGR con fundamento en la respuesta del ente territorial</t>
  </si>
  <si>
    <t>Con radicado 20224300245862 de junio de 2022, el municipio de Necoclí informa que tras haber declarado la ocurrencia del siniestro la aseguradora manifiestó viabilidad, por lo cual generó dicho trámite. El Municipio debe realizar la contratación de las obras faltantes del Contrato 074 de 2017. En correo de diciembre de 2022 se solicitó al Municipio las gestiones que han adelantado.</t>
  </si>
  <si>
    <t>FILA_20</t>
  </si>
  <si>
    <t>CPLAN 5</t>
  </si>
  <si>
    <t>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t>
  </si>
  <si>
    <t>Incumplimiento de obligaciones del contratista y el interventor contratados por el municipio de Tierralta, inadecuado seguimiento por parte de este municipio en su calidad de entidad ejecutora  y pasividad para establecer medidas técnicas, económicas y administrativas</t>
  </si>
  <si>
    <t>FILA_21</t>
  </si>
  <si>
    <t>Gestionar el proceso administrativo a que haya lugar por incumplimiento del municipio de Tierralta en su calidad de entidad ejecutora y solicitar al ente territorial la corrección de las deficiencias relativas a la obra</t>
  </si>
  <si>
    <t>FILA_22</t>
  </si>
  <si>
    <t>Proceso de acción judicial No. 23001233300020210013100 se encuentra a la espera que se admita el llamamiento en garantía hecho por el Municipio de Tierralta a Seguros del Estado. El Municipio debe suscribir un Convenio Interadministrativo con las Empresas Públicas Municipales a efectos de subsanar los hallazgos, ambas actividades sin avance a diciembre de 2022.</t>
  </si>
  <si>
    <t>FILA_23</t>
  </si>
  <si>
    <t>AC2020-1</t>
  </si>
  <si>
    <t>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t>
  </si>
  <si>
    <t>Debilidades de monitoreo, supervisión e interventoría. 
Falta de oportunidad y eficacia en la gestión de los proyectos.
Inconsistencias en la calidad y eficiencia de los controles establecidos.</t>
  </si>
  <si>
    <t>Gestionar la prórroga para la ejecución de los convenios 216140 y 217048</t>
  </si>
  <si>
    <t>Modificación contractual</t>
  </si>
  <si>
    <t xml:space="preserve">La Subgerencia de Operaciones reporta el trámite de las prórrogas para los convenios así:
216140 prorrogado el 16/12/2020 hasta el 31/10/2021
217048 prorrogado el 16/12/2020 hasta el 31/12/2021
Se adjuntan los soportes correspondientes </t>
  </si>
  <si>
    <t xml:space="preserve">SUBGERENCIA DE DESARROLLO DE PROYECTOS
GRUPO DESARROLLO DE PROYECTOS 4
SUBGERENCIA DE OPERACIONES
GRUPO GESTIÓN CONTRACTUAL
</t>
  </si>
  <si>
    <t>FILA_24</t>
  </si>
  <si>
    <t>Gestionar la liquidación y cierre del convenio 213004</t>
  </si>
  <si>
    <t>Acta de Liquidación</t>
  </si>
  <si>
    <t>El Subgte de Dllo de Proyectos suscribió compromiso 28 y 45 de cumplimiento en nuevo plazo por dificultades para la liquidación de la contratación derivada y la depuración de cuentas por pagar. El MVCT el 16 de noviembre de 2022 manifestó que no procedía la liquidación bilateral con salvedades ni liquidación parcial.</t>
  </si>
  <si>
    <t>SUBGERENCIA DE DESARROLLO DE PROYECTOS
GRUPO DESARROLLO DE PROYECTOS ESPECIALES
SUBGERENCIA DE OPERACIONES
GRUPO GESTION POST CONTRACTUAL</t>
  </si>
  <si>
    <t>FILA_25</t>
  </si>
  <si>
    <t>Debilidades de monitoreo, supervisión e interventoría. 
Falta de oportunidad y eficacia en la gestión de los proyectos.
Inconsistencias en la calidad y eficiencia de los controles establecidos.</t>
  </si>
  <si>
    <t>Gestionar la prórroga de suspensión o reinicio y prórroga para la ejecución del convenio 212015</t>
  </si>
  <si>
    <t xml:space="preserve">La Subgerencia de Operaciones envía copia de la prórroga a la suspensión del Contrato Interadministrativo No. 212015 suscrito con el Ministerio de Vivienda, Ciudad y Territorio </t>
  </si>
  <si>
    <t>SUBGERENCIA DE DESARROLLO DE PROYECTOS
GRUPO DESARROLLO DE PROYECTOS 1
SUBGERENCIA DE OPERACIONES
GRUPO GESTION CONTRACTUAL</t>
  </si>
  <si>
    <t>FILA_26</t>
  </si>
  <si>
    <t>Gestionar la liquidación y cierre del convenio 215114</t>
  </si>
  <si>
    <t>La Subgerencia de Desarrollo de Proyectos firma compromiso No. 40 para cumplimiento en nueva fecha, inicialmente pactada para septiembre de 2021.
El Grupo de Desarrollo de Proyectos 1 adjunta acta de liquidación suscrita el 10 de noviembre de 2021.</t>
  </si>
  <si>
    <t>SUBGERENCIA DE DESARROLLO DE PROYECTOS
GRUPO DESARROLLO DE PROYECTOS 1
SUBGERENCIA DE OPERACIONES
GRUPO GESTION POST CONTRACTUAL</t>
  </si>
  <si>
    <t>FILA_27</t>
  </si>
  <si>
    <t>Gestionar la prórroga para la terminación de las obras pendientes a cargo del municipio en el marco del convenio 215115</t>
  </si>
  <si>
    <t>Se adjunta prórroga del convenio interadministrativo de cooperación no. 215115, suscrito entre Empresa Nacional Promotora del Desarrollo Tterritorial y el municipio de Pereira, departamento de Risaralda, hasta el 31 de mayo de 2021.</t>
  </si>
  <si>
    <t>FILA_28</t>
  </si>
  <si>
    <t>Gestionar la liquidación y cierre del convenio 215009</t>
  </si>
  <si>
    <t>El 22 de diciembre de 2022 se suscribió acta de liquidación bilateral del contrato de obra 2181109 (Consorcio EAGL Buenaventura); y el 30 de diciembre de 2022,  el acta de liquidación bilateral del contrato de interventoría 2172399 (Elsa Torres Arenales), y se gestionó con la Subgerencia Financiera el reintegro de saldos a aplicar. Falta la liquidación del convenio.</t>
  </si>
  <si>
    <t>FILA_29</t>
  </si>
  <si>
    <t>Monitoreo a las actuaciones del proceso radicado 110013336038202000201 00  por parte del apoderado para convenio 217045</t>
  </si>
  <si>
    <t>Informe de monitoreo semestral</t>
  </si>
  <si>
    <t>El Grupo de Defensa Jurídica reporta que realizó Informe de monitoreo  donde se informa el estado actual del proceso identificado con radicado 202000201, remitido por la apoderada del caso Dra Maria Cecilia Acosta. Se anexa PDF del informe.
Se remite informe del proceso enviado por el apoderado del caso Dr Diego Fernando Urquijo. Formato correo electronico. (ANEXO 1)</t>
  </si>
  <si>
    <t>SUBGERENCIA DE DESARROLLO DE PROYECTOS
GRUPO DESARROLLO DE PROYECTOS 4
OFICINA ASESORA JURÍDICA
GRUPO DE DEFENSA JURÍDICA</t>
  </si>
  <si>
    <t>FILA_30</t>
  </si>
  <si>
    <t>Realizar seguimiento mensual con el cliente a la ejecución del convenio 216144</t>
  </si>
  <si>
    <t>Actas de seguimiento</t>
  </si>
  <si>
    <t>La Gerencia de convenio anexa actas de 8 reuniones de seguimiento realizadas entre febrero y marzo de 2021</t>
  </si>
  <si>
    <t xml:space="preserve">SUBGERENCIA DE DESARROLLO DE PROYECTOS
GRUPO DESARROLLO DE PROYECTOS 2
</t>
  </si>
  <si>
    <t>FILA_31</t>
  </si>
  <si>
    <t>Realizar seguimiento mensual con el cliente a la ejecución de los convenios 215028 y 215090</t>
  </si>
  <si>
    <t>El Subgerente de Desarrollo de Proyectos suscribió compromiso 29 de cumplimiento en nuevo plazo, el inicial era junio 2021, porque no fue posible realizar todos los comités de seguimiento técnicos a los convenios 215028 y 215090 según lo que se tenía previsto
Anexan 11 actas de seguimiento a los convenios 215028 y 215090</t>
  </si>
  <si>
    <t xml:space="preserve">SUBGERENCIA DE DESARROLLO DE PROYECTOS
GRUPO DESARROLLO DE PROYECTOS 1
</t>
  </si>
  <si>
    <t>FILA_32</t>
  </si>
  <si>
    <t>Integración y validación de información financiera a partir del 2021 de convenios y contratos mediante la implementación del ERP (no contiente históricos, ni acumula información de vigencias anteriores)</t>
  </si>
  <si>
    <t>Reporte de convenios y contratación derivada</t>
  </si>
  <si>
    <t xml:space="preserve">El Subgerente de Desarrollo de Proyectos y el Gerente de Tecnologías de la Información suscriben compromiso 58 de cumplimiento en nuevo plazo, el inicial era diciembre 2021
Se envían los 3 reportes de soporte. Es necesario realizar diferentes ajustes de forma y una validación de la data reportada para los informes de contratos y convenios.
Pendiente correcciones reporte.  </t>
  </si>
  <si>
    <t>SUBGERENCIA DE DESARROLLO DE PROYECTOS
GRUPO DE TECNOLOGIAS DE LA INFORMACIÓN</t>
  </si>
  <si>
    <t>FILA_33</t>
  </si>
  <si>
    <t>AC2020-2</t>
  </si>
  <si>
    <t>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t>
  </si>
  <si>
    <t>Entrega tardía de obras a las comunidades
Proveedores que incumplen los procesos contractuales o se demoran más de lo programado en su ejecución</t>
  </si>
  <si>
    <t>Actualizar quincenalmente las fichas de seguimiento de proyectos y generar reporte de alertas sobre posibles incumplimientos en los proyectos</t>
  </si>
  <si>
    <t>Actualizar quincenalmente las fichas de seguimiento de proyectos y generar reporte de alertas sobre posibles incumplimientos en los proyectos.</t>
  </si>
  <si>
    <t>Fichas de proyectos actualizadas F-GG-54 y F-GG-58 (quincenal) y reporte de alertas de posibles incumplimientos (mensual)
10 Fichas - 3 Reportes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</si>
  <si>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263. El plan de auditoría financiera 2021 incluye la acción fila 58</t>
  </si>
  <si>
    <t>SUBGERENCIA DE DESARROLLO DE PROYECTOS
GRUPO DESARROLLO PROYECTOS ESPECIALES</t>
  </si>
  <si>
    <t>FILA_34</t>
  </si>
  <si>
    <t>Entrega tardía de obras a las comunidades
Proveedores que incumplen los procesos contractuales o se demoran más de lo programado en su ejecución</t>
  </si>
  <si>
    <t>Realizar los seguimientos a nivel gerencial en el comité de seguimiento y control de la Subgerencia de Desarrollo de Proyectos</t>
  </si>
  <si>
    <t xml:space="preserve">Realizar comité de seguimiento y control de la SDP de manera semanal </t>
  </si>
  <si>
    <t>Actas de Comité con seguimiento a proyectos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</si>
  <si>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263.
El plan de auditoría financiera 2021 incluye la acción fila 58</t>
  </si>
  <si>
    <t>FILA_35</t>
  </si>
  <si>
    <t>AC2020-4</t>
  </si>
  <si>
    <t>Información Convenios-Contratación Derivada Línea Gerencia de Proyectos. La Información allegada por ENTerritorio -Subgerencia de Desarrollo de Proyectos- de Contratos y Convenios con corte a junio de 2020 presenta diferencias de datos dentro del mismo documento y con relación a otras fuentes allegadas que reportan la misma información.</t>
  </si>
  <si>
    <t>Fallas de mecanismos de control y coordinación entre las diferentes áreas encargadas de generar la información</t>
  </si>
  <si>
    <t>FILA_36</t>
  </si>
  <si>
    <t>AC2020-7</t>
  </si>
  <si>
    <t>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t>
  </si>
  <si>
    <t>Inconsistencias en los estudios, planos y diseños entregados por FONADE al contratista para la ejecución de las obras</t>
  </si>
  <si>
    <t>Realizar capacitaciones con los grupos de trabajo de Desarrollo de Proyectos y los Gerentes de Unidad de los demás grupos con el objeto de socializar las causas que dan origen al inicio de procesos judiciales y debida supervisión de contratos con énfasis en temas jurídicos.</t>
  </si>
  <si>
    <t>Capacitar en la identificación de las causas que inician los procesos judiciales y la obligatoriedad de cumplir con la supervisión de los contratos, con énfasis en temas jurídicos.</t>
  </si>
  <si>
    <t>Soporte de capacitaciones</t>
  </si>
  <si>
    <t>SUBGERENCIA DE DESARROLLO DE PROYECTOS
OFICINA ASESORA JURÍDICA
GRUPO DEFENSA JURÍDICA</t>
  </si>
  <si>
    <t>FILA_37</t>
  </si>
  <si>
    <t>Monitoreo a las actuaciones del proceso radicado 11001-33-43-060-2020-00153-00  por parte del apoderado para convenio 197060</t>
  </si>
  <si>
    <t>Informe monitoreo semestral</t>
  </si>
  <si>
    <t>SUBGERENCIA DE DESARROLLO DE PROYECTOS 
GRUPO DESARROLLO DE PROYECTOS 1
OFICINA ASESORA JURÍDICA
GRUPO DEFENSA JURÍDICA</t>
  </si>
  <si>
    <t>FILA_38</t>
  </si>
  <si>
    <t>AC2020-10</t>
  </si>
  <si>
    <t>Convenio 215081 de 2015 y sus Contratos de Obra Derivados, Infraestructura Deportiva Chocó. Demoras injustificadas en la entrega de las obras por 3 años. Se encuentran diferencias en la información de desembolsos: en la relación de Convenios con corte a junio 30 de 2020 se registra $71.702,9 millones y según Ficha de Seguimiento al Convenio el valor comprometido es $52.667,3 millones</t>
  </si>
  <si>
    <t>Debilidades en las labores de interventoría y supervisión ejercida por ENTerritorio  
Falencias de mecanismos de control y coordinación entre las diferentes áreas encargadas de generar la información
Debilidades en la planeación del Convenio 215081-2015, en la definición de los estudios y diseños entregados por la Gobernación</t>
  </si>
  <si>
    <t xml:space="preserve">El Subgerente de Desarrollo de Proyectos y el Gerente de Tecnologías de la Información suscriben compromiso 60 de cumplimiento en nuevo plazo, el inicial era diciembre 2021
Se envían los 3 reportes de soporte. Es necesario realizar diferentes ajustes de forma y una validación de la data reportada para los informes de contratos y convenios.
Pendiente correcciones reporte.  </t>
  </si>
  <si>
    <t>FILA_39</t>
  </si>
  <si>
    <t>DCPLAN 1</t>
  </si>
  <si>
    <t>Hallazgo No. 01 – Cumplimiento de requisitos para pago. Contrato Especifico No. 2170927 con Aguas de Bolívar. Los suministros pagados en las actas parciales 1 y 3 no se encontraban instalados y probados según Resol.379/2012 Minvivienda</t>
  </si>
  <si>
    <t>Artículo 113 constitucional: “(…) Los diferentes órganos del Estado tienen funciones separadas, pero colaboran armónicamente para la realización de sus fines”.</t>
  </si>
  <si>
    <t>Realizar seguimiento a los informes de ejecución mensual y al informe final para validación de las correcciones que apliquen a suministros pagados</t>
  </si>
  <si>
    <t>Informe final de acreditación de pago</t>
  </si>
  <si>
    <t>Subgerente firma compr 53 de nuevo plazo. El 31/03/2022 la CGR informó acerca del seguimiento permanente a los contratos de obra e interventoría con visitas realizadas en julio, agosto y septiembre. La Entidad Ejecutora se encuentra al día con la entrega de informes de supervisión, sin embargo ha incumplido con las fechas de terminación del proyecto, proyectada ahora a febrero de 2023.</t>
  </si>
  <si>
    <t>SUBGERENCIA DE DESARROLLO DE PROYECTOS
GRUPO DESARROLLO DE PROYECTOS 3</t>
  </si>
  <si>
    <t>FILA_40</t>
  </si>
  <si>
    <t>DCPLAN 2</t>
  </si>
  <si>
    <t>Hallazgo No. 2. Contrato específico No. 2170927. Modificaciones de cantidades y adición al presupuesto de obra inicial.  Se evidencia un mal manejo administrativo y de ejecución de la obra, ya que existen actas en las que no coinciden las cantidades de las memorias y las cantidades del acta resumen para un mismo ítem.</t>
  </si>
  <si>
    <t>Falta de rigurosidad en la evaluación de las cantidades iniciales, como en las modificaciones posteriores, lo que lleva a concluir que los balances realizados no son confiables.</t>
  </si>
  <si>
    <t>Realizar seguimiento a los informes de ejecución mensual y al informe final para validación de las correcciones que apliquen a cantidades</t>
  </si>
  <si>
    <t>Subgerente firma compr 55 de nuevo plazo. El 31/03/2022 la CGR informó acerca del seguimiento permanente a los contratos de obra e interventoría con visitas realizadas en julio, agosto y septiembre. La Entidad Ejecutora se encuentra al día con la entrega de informes de supervisión, sin embargo ha incumplido con las fechas de terminación del proyecto, proyectada ahora a febrero de 2023.</t>
  </si>
  <si>
    <t>FILA_41</t>
  </si>
  <si>
    <t>F-OBRAS1</t>
  </si>
  <si>
    <t>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t>
  </si>
  <si>
    <t>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t>
  </si>
  <si>
    <t>Realizar las gestiones para la conexión eléctrica definitiva, la corrección de aspectos de calidad y entrega de la estación de policia del corregimiento de Yarima, municipio de San Vicente de Chucurí - Santander</t>
  </si>
  <si>
    <t xml:space="preserve">Realizar la conexión eléctrica definitiva de la obra </t>
  </si>
  <si>
    <t>Documento de conexión del operador</t>
  </si>
  <si>
    <t>El grupo de desarrollo de Proyectos 1 envía imágenes de soporte de la conexión del operador. (Acta de inspección y control, suspensión, corte o reconexión de instalaciones eléctricas y equipos a la medida de ESSA 20456952 y  20456953)</t>
  </si>
  <si>
    <t>DESARROLLO DE PROYECTOS 1</t>
  </si>
  <si>
    <t>FILA_42</t>
  </si>
  <si>
    <t>Realizar las correcciones de los diferentes aspectos de calidad de obra enunciados en el informe de auditoría</t>
  </si>
  <si>
    <t>Informe de interventoría con validación de correcciones</t>
  </si>
  <si>
    <t>Se remite en el adjunto el acta de entrega y recibo del objeto contractual del proyecto, el cual garantiza que la interventoría reviso y validó las correcciones del proyecto y de igual manera el supervisor de ENTerritorio recibió el proyecto.</t>
  </si>
  <si>
    <t>SUBGERENCIA DE DESARROLLO DE PROYECTOS (DESARROLLO DE PROYECTOS 1)</t>
  </si>
  <si>
    <t>FILA_43</t>
  </si>
  <si>
    <t>Entregar la estación a la Policía y al municipio</t>
  </si>
  <si>
    <t>Acta de entrega y recibo</t>
  </si>
  <si>
    <t>El Subgerente de Desarrollo de Proyectos firma compromiso 56 y 63 con cambio de plazo. El proyecto fue entregado el 8 de abril de 2022. Posterior a la entrega del proyecto el cliente solicitó que se atendieran unos temas de post- venta que surgieron al proyecto posterior a su entrega y firma del acta. Anexan soportes de gestiones</t>
  </si>
  <si>
    <t>FILA_44</t>
  </si>
  <si>
    <t>F-OBRAS3</t>
  </si>
  <si>
    <t>Hallazgo No. 03 Contrato de Obra N° 2123778 y de interventoría 2124044, sin el cumplimiento de especificaciones técnicas en la construcción de la sede ESAP Santa Martha. La Obra está entregada y recibida a satisfacción sin tener en cuenta los innumerables detalles constructivos y la deficiente calidad de los trabajos terminados. Fiscal: 4339 mill</t>
  </si>
  <si>
    <t>Debilidades presentadas por falta de planeación y, la labor de supervisión, seguimiento y monitoreo por parte de la interventoría contratada, además de la omisión del contratista en sus deberes de entregar un proyecto de buena calidad.</t>
  </si>
  <si>
    <t>Gestionar con la ESAP la aprobación de la propuesta de reforzamiento  de la sede Santa Marta</t>
  </si>
  <si>
    <t>Oficio de aprobación del cliente</t>
  </si>
  <si>
    <t>Producto de la auditoría de evaluación de planes de vigencias anteriores de la Asesoría de Control Interno, radicado 20221200058323, la Subgerencia de Desarrollo de Proyectos reformuló esta acción, con memorando radicado 20222000066893 del 3 de mayo, incorporando una acción en reeemplazo.
Con radicado 20224300145862 del 8-04-2022 la ESAP aprobó propuesta</t>
  </si>
  <si>
    <t>FILA_45</t>
  </si>
  <si>
    <t>Gestionar una alternativa de solución de la controversia contractual con 
la ESAP</t>
  </si>
  <si>
    <t>Acuerdo de Transacción o equivalente</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</si>
  <si>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dos acciones en reeemplazo.  Con DIARI CGR acuerdo de conciliación</t>
  </si>
  <si>
    <t>OFICINA ASESORA JURÍDICA (DEFENSA JURÍDICA)</t>
  </si>
  <si>
    <t>FILA_46</t>
  </si>
  <si>
    <t>Gestionar la aprobación ante las instancias que aplique de los recursos por contingencia para ejecutar la propuesta aprobada por el cliente.</t>
  </si>
  <si>
    <t>Soporte de la aprobación de los recursos</t>
  </si>
  <si>
    <t>Producto de la auditoría de ACI la Sub.de Dllo de Proyectos reformuló esta acción, memorando 20222000066893 de mayo. Continúa la revisión y conciliación entre las directivas de las entidades (ESAP y ENTerritorio) sobre las actividades que se requieren para una posible fórmula de arreglo para el reforzamiento de la sede ESAP Santa Marta, sin uso de las contingencias provisionadas.</t>
  </si>
  <si>
    <t>SUBGERENCIA DE DESARROLLO DE PROYECOTS (DESARROLLO DE PROYECTOS 1)</t>
  </si>
  <si>
    <t>FILA_47</t>
  </si>
  <si>
    <t>F-OBRAS10</t>
  </si>
  <si>
    <t>Hallazgo No. 10 Construcción Canchas de Futbol Buenaventura, convenios 2172366, 2172370, 2172378. Los objetos contractuales de los convenios referidos no se han cumplido, pese a que ha transcurrido tres años y medio, considerando que el plazo inicial de los mismos era de seis meses, teniendo obras en estado de abandono.</t>
  </si>
  <si>
    <t>Falta de capacidad del contratista para realizar la obra, sobre todo de índole financiero, porque está obra no tiene mayor dificultad técnica; aunado al desconocimiento de la problemática social de las zonas de influencia de los frentes de obra</t>
  </si>
  <si>
    <t>Solicitar a la Gobernación del Valle del Cauca, informe sobre el estado, avance de contratación de las obras</t>
  </si>
  <si>
    <t xml:space="preserve">La Gobernación remite el cronograma de contratación en el cual se evidencia que el reinicio de obras será hasta el 04 de enero de 2022.Se presentaron los proyectos ante Dirección de informacion y reacción inmediata Diari de la Contraloria General de la República.  </t>
  </si>
  <si>
    <t>DESARROLLO DE PROYECTOS 2</t>
  </si>
  <si>
    <t>FILA_48</t>
  </si>
  <si>
    <t>Gestionar la adición del contrato de interventoria para los convenios</t>
  </si>
  <si>
    <t>Adición</t>
  </si>
  <si>
    <t>Mediante compromiso No. 65 del 04 de marzo de 2022, el Subgerente de Desarrollo de Proyectos solicita ajuste del plazo, teniendo en cuenta algunos inconvenientes generados con la entidad territorial. Se adjunta novedad de reinicio del contrato de interventoria No. 2182449 suscrito con Ingenieria Master.</t>
  </si>
  <si>
    <t>FILA_49</t>
  </si>
  <si>
    <t>F-OBRAS14</t>
  </si>
  <si>
    <t>Hallazgo No. 14 Estudios y Diseños Técnicos Previos Contrato de obra pública LP-008-OP-2018</t>
  </si>
  <si>
    <t>Se evidenciaron deficiencias relacionadas con inadecuada presentación de las memorias de cálculo, diseños técnicos y planos, los cuales son necesarios para obtener las cantidades de obra, Análisis de precios unitarios, especificaciones técnicas y presupuestos oficiales requeridos para realizar el proceso de contratación</t>
  </si>
  <si>
    <t xml:space="preserve">Solicitar al Municipio de Sincelejo que presente un plan de trabajo para la terminación del proyecto, solicitud de prórroga del contrato específico y un informe de supervisión sobre las deficiencias en los estudios y diseños.  </t>
  </si>
  <si>
    <t xml:space="preserve">Realizar seguimiento a las condiciones técnicas establecidas por la entidad ejecutora </t>
  </si>
  <si>
    <t>Oficio, Informe final  y acta de comité de seguimiento</t>
  </si>
  <si>
    <t>El Subgerente de Dllo de Proyectos firma compr 75 de cumplimiento en nuevo plazo, inicialmente junio de 2022. Enterritorio realizó seguimiento con la DIARI de CGR, en reuniones con el municipio de Sincelejo, y  se corrigieron todos los aspectos para entrega de la obra.  La Entidad Ejecutora aportó a ENTerritorio el Informe Final de Ejecución</t>
  </si>
  <si>
    <t>SUBGERENCIA DE DESARROLLO DE PROYECTOS (DESARROLLO DE PROYECTOS 3)</t>
  </si>
  <si>
    <t>FILA_50</t>
  </si>
  <si>
    <t>F-OBRAS15</t>
  </si>
  <si>
    <t>Hallazgo No 15  Contrato N° 2162786. Optimización acueducto de Puerto Tejada. Algunos concretos utilizados no cumplen con las resistencias especificadas en el contrato, ítem 11 TANQUE ENTERRADO N°2, al presentar la losa falencias en su construcción, los muros y las columnas no tendrían la resistencia de diseño en el concreto, por lo que la estructura puede colapsar y afectar el tanque</t>
  </si>
  <si>
    <t>Presuntas falencias en su construcción, los muros y las columnas no tendrían la resistencia de diseño en el concreto de dicha losa, por lo cual, esta estructura en su totalidad puede colapsar y dicho siniestro afectaría el tanque referido integralmente</t>
  </si>
  <si>
    <t xml:space="preserve">Gestionar la liquidación del contrato específico no. 2162786 con las salvedades asociadas a la corrección de las observaciones formuladas por la CGR. </t>
  </si>
  <si>
    <t xml:space="preserve">Acta de liquidación del contrato específico.  </t>
  </si>
  <si>
    <t>El Subgerente de Dllo de Proyectos firma compr 74 de cumplimiento en nuevo plazo, inicialmente junio de 2022. 
Enterritorio acudió a proceso conminatorio contra el municipio de Puerto Tejada con el propósito de lograr la liquidación del contrato interadministrativo. El proceso se encuentra en ejecución, sin reporte de cambio de estado a la fecha.</t>
  </si>
  <si>
    <t>FILA_51</t>
  </si>
  <si>
    <t>AF2020 H9</t>
  </si>
  <si>
    <t>Intereses de Mora Estampilla PRO-UNIVERSIDADES. Debilidades en los mecanismos de control y seguimiento, así como inobservancia de la normatividad aplicable a estos procesos contractuales, respecto del pago oportuno de la Estampilla Pro Universidades, hecho que generó gastos adicionales no presupuestados representados en intereses de mora por cuantía de $134.993.644.</t>
  </si>
  <si>
    <t>Falta de claridad sobre algunos aspectos de la Ley 1697 de 2013.
ENTerritorio informa que ajustó la aplicación de la retención de la Estampilla conforme a los pronunciamientos del Consejo de Estado, pero no practicó la retención retroactiva en algunos de los contratos, lo que ha derivado el pago de los intereses moratorios.</t>
  </si>
  <si>
    <t>Realizar mesa de trabajo entre la Oficina Asesora Jurídica, Grupo de 
contabilidad y la Firma asesora tributaria externa, para socializar y ajustar las fichas técnicas 
finales para inicio de acciones judiciales.</t>
  </si>
  <si>
    <t>Acta de reunión</t>
  </si>
  <si>
    <t>Producto de la auditoría de evaluación de efectividad de acciones de planes de vigencias anteriores realizado por la Asesoría de Control Interno, informe radicado 20221200058323, la Subgerencia Financiera reformuló esta acción, memorando radicado 20223000075833 del 23 de mayo, incorporando una acción en reeemplazo. El informe radicado 20224300230992 de CGR también la declaró no efectiva.</t>
  </si>
  <si>
    <t>SUBGERENCIA FINANCIERA (CONTABILIDAD)</t>
  </si>
  <si>
    <t>FILA_52</t>
  </si>
  <si>
    <t>Remitir las fichas técnicas para el inicio de acciones judiciales a la Oficina  Asesora Jurídica</t>
  </si>
  <si>
    <t>Memorando</t>
  </si>
  <si>
    <t>FILA_53</t>
  </si>
  <si>
    <t>Radicar las demandas de acuerdo con las 7 fichas técnicas remitidas</t>
  </si>
  <si>
    <t>La Subgerencia Financiera reformuló esta acción, memorando radicado 20223000075833 del 23 de mayo, incorporando una acción en reeemplazo. El informe radicado 20224300230992 de CGR también la declaró no efectiva. Se adjuntan demandas radicadas en contra del Consorcio Anapoima, Consorcio Bahía, Consorcio Temis, Infraestructura 2013, Media commerce,Novacion Blue y Consocio Tucanos</t>
  </si>
  <si>
    <t>OFICINA ASESORA JURÍDICA (GRUPO DEFENSA JURÍDICA)</t>
  </si>
  <si>
    <t>FILA_54</t>
  </si>
  <si>
    <t xml:space="preserve"> Enviar memorando a la Oficina Asesora Jurídica solicitando el estado de 
los procesos y gestionar su respuesta.</t>
  </si>
  <si>
    <t>Memorandos</t>
  </si>
  <si>
    <t>Se adjuntan los memorandos No. 20223100135303 del 05-10-2022 y No. 20221100135983 del 07-10-2022. Adicionalmente, se adjuntan los memorandos No. 20223100166363 del 21-12-2022 y No. 20221100170663 del 27-12-2022 que si bien no hacen parte de la reformulación que hace solo referencia a 2,  fueron gestiones posteriores y hacen referencia a los mismos procesos</t>
  </si>
  <si>
    <t>FILA_55</t>
  </si>
  <si>
    <t>AF2020H10</t>
  </si>
  <si>
    <t>Apropiación Versus Ejecución Presupuestal de Gastos. Los recursos de la Línea de Gerencia de Proyectos alcanzan compromisos del 67%,  lo que refleja falencias de gestión para la ejecución de los recursos puestos a disposición de la Empresa, de una adecuada programación y planeación presupuestal, así como de la optimización de los mismos durante la vigencia para la cual fueron apropiados</t>
  </si>
  <si>
    <t>Falencias en la aplicación de lo previsto en el literal a) y c) del artículo  5° del Manual de Presupuesto de la Entidad, la aplicación de los principios de  Planificación y Anualidad definidos en el artículo 13 y 14° del EOP y demás normas aplicables.</t>
  </si>
  <si>
    <t>Establecer lineamientos específicos de programación del Rubro de Gerencia de Proyectos en el documento de directrices y metodología de programación de presupuesto para cada vigencia.</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</si>
  <si>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265 y 266.
El plan auditoría financiera 2021 incluye filas 49 y 50</t>
  </si>
  <si>
    <t>SUGBERENCIA FINANCIERA (PRESUPUESTO)</t>
  </si>
  <si>
    <t>FILA_56</t>
  </si>
  <si>
    <t>Realizar seguimiento trimestral de la ejecución de los recursos mediante circularización y elaborar informe de análisis</t>
  </si>
  <si>
    <t xml:space="preserve">Informe de seguimiento
</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</si>
  <si>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265 y 266. El plan auditoría financiera 2021 incluye filas 49 y 50.</t>
  </si>
  <si>
    <t>FILA_57</t>
  </si>
  <si>
    <t>Realizar análisis mensual de la ejecución prespuestal de la Subgerencia de Desarrollo de Proyectos - línea gerencia de proyectos y gestionar las moficaciones que corresponda</t>
  </si>
  <si>
    <t xml:space="preserve">Informe de seguimiento de ejecución presupuestal y modificaciones requeridas
</t>
  </si>
  <si>
    <t>SUBGERENCIA DE DESARROLLO DE PROYECTOS (DESARROLLO DE PROYECTOS 1, 2, 3 Y 4)</t>
  </si>
  <si>
    <t>FILA_58</t>
  </si>
  <si>
    <t>AF2020H11</t>
  </si>
  <si>
    <t>Modificaciones Presupuesto de Gastos. Durante la vigencia 2020 se reportan al menos veinte (20) modificaciones al presupuesto, cerca de dos veces al mes, situación que sumado al porcentaje de compromisos y pagos reportados con corte a diciembre de 2020, refleja debilidades de planeación y programación presupuestal.</t>
  </si>
  <si>
    <t>Falencias en los mecanismos de control de los registros y de la información documental soporte de las modificaciones, traslados y 
ajustes realizados al presupuesto</t>
  </si>
  <si>
    <t>Adoptar circular interna en dónde se establezca el cronograma de traslados y modificaciones presupuestales</t>
  </si>
  <si>
    <t>Memorando Circular</t>
  </si>
  <si>
    <t>Mediante circular interna No. 140 de fecha 31 de enero de 2022 se establecieron las directrices y el cronograma de las modificaciones presupuestales para la vigencia 2022.</t>
  </si>
  <si>
    <t>FILA_59</t>
  </si>
  <si>
    <t>Revisión y simplificación del plan de rubros presupuestales modificando la estructura</t>
  </si>
  <si>
    <t>Plan de rubros presupuestales ajustado</t>
  </si>
  <si>
    <t xml:space="preserve">Mediante resolución No. 118 de fecha 01 de abril de 2022 se adopta versión 11 del reglamento de Presupuesto, en el artículo 5° se establece la  nueva estructura del plan de cuentas presupuestales de la Entidad.  Es importante tener en cuenta que esta actividad tenía como fecha máxima el día 30 de junio de 2022, no obstante presentamos el soporte como avance de la misma.  </t>
  </si>
  <si>
    <t>FILA_60</t>
  </si>
  <si>
    <t>AF2020H16</t>
  </si>
  <si>
    <t>Reintegro de Saldos a Convenios. Se encontraron Contratos con Actas de Liquidación que reportan saldos pendientes por reintegrar a los diferentes Convenios o Contratistas, sin que se soporte gestión para su devolución, situación que se observa en los procesos que se relacionan en la Tabla 15.</t>
  </si>
  <si>
    <t>Establecen plazos amplios para los procesos de  liquidación y en la mayoría de los casos se realizan los reintegros o reembolsos con posterioridad a la suscripción de las Actas de Liquidación, observando que se deja de aplicar la norma definida para estos casos, artículo 9 Resolución No. 328 de 2018, Reglamento de Presupuesto ENTerritorio.</t>
  </si>
  <si>
    <t>Elaborar y ejecutar plan de reintegro de saldos a convenios y contratos</t>
  </si>
  <si>
    <t>Elaborar plan de reintegro de saldos a convenios y contratos</t>
  </si>
  <si>
    <t>Plan formulado</t>
  </si>
  <si>
    <t>El equipo auditor de la Contraloría en la auditoría financiera a la vigencia 2021 evaluó las acciones para este hallazgo de carácter financiero, estableciendo que debe esperarse a su cierre el plan en el ANEXO 4. SEGUIMIENTO PLAN DE MEJORAMIENTO, informe radicado CGR 2022EE0106044, radicado Enterritorio 20224300230992 del 16/06/2022, página  266.</t>
  </si>
  <si>
    <t>SUBGERENCIA DE OPERACIONES (GESTIÓN POSTCONTRACTUAL)
SUBGERENCIA DE DESARROLLO DE PROYECTOS</t>
  </si>
  <si>
    <t>FILA_61</t>
  </si>
  <si>
    <t>Realizar seguimiento a la ejecución del plan hasta cierre</t>
  </si>
  <si>
    <t>Informe trimestral de ejecución</t>
  </si>
  <si>
    <t>SUGBERENCIA FINANCIERA (PRESUPUESTO)
SUBGERENCIA DE OPERACIONES (GESTIÓN POSTCONTRACTUAL)
SUBGERENCIA DE DESARROLLO DE PROYECTOS</t>
  </si>
  <si>
    <t>FILA_62</t>
  </si>
  <si>
    <t>AF2020H18</t>
  </si>
  <si>
    <t>Planeación de Contratos. Falencias de planeación en el presupuesto y en los plazos de ejecución para el cumplimiento de los objetos contractuales, como se observa en los contratos 2180870, 2181149 y 2182057, con múltiples modificaciones presupuestales y prórrogas que superan hasta 10 veces el plazo inicial, lo cual genera alza de precios debido a los cambios de vigencias.</t>
  </si>
  <si>
    <t>Se presentaron mayores plazos y mayores adiciones presupuestales por ítems no previstos y mayores cantidades a las presentadas en los estudios y diseños
Las causas por pandemia y temporada de lluvias soportarían algunos plazos de prórrogas más no la totalidad de lo evidenciado</t>
  </si>
  <si>
    <t>Realizar sensibilización para los supervisores y gerentes de proyectos vigentes en materia de gestion contractual.</t>
  </si>
  <si>
    <t>Actividad de sensbilización (presentación
y lista de asistentes)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</si>
  <si>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266.
El plan de auditoría financiera 2021 incluye la acción fila 58</t>
  </si>
  <si>
    <t>SUBGERENCIA DE DESARROLLO DE PROYECTOS (DESARROLLO DE PROYECTOS 1 y DESARROLLO DE PROYECTOS 2)</t>
  </si>
  <si>
    <t>FILA_63</t>
  </si>
  <si>
    <t>Realizar control y verificación del recibo y disposición final  por parte de la interventoría de los materiales suministrados como cumplimiento del objeto del  contrato No. 2182057 mediante los informes mensuales de interventoría y memorias de cálculo para el recibo de las obras.</t>
  </si>
  <si>
    <t>Oficio de aprobación de informes de interventoria</t>
  </si>
  <si>
    <t>SUBGERENCIA DE DESARROLLO DE PROYECTOS (DESARROLLO DE PROYECTOS 2)</t>
  </si>
  <si>
    <t>FILA_64</t>
  </si>
  <si>
    <t>Requerir mediante comunicación al Ejército Nacional e Interventoría la actualización del Plan de Suministros de materiales pétreos del contrato 2181149 para culminar las actividades del proyecto según los rendimientos del Ejecutor, a este se le hará control y seguimiento mediante los informes mensuales de Interventoría verificados por la Supervisión Logística.</t>
  </si>
  <si>
    <t>Plan de suministros e informes de seguimiento a ejecución</t>
  </si>
  <si>
    <t>FILA_65</t>
  </si>
  <si>
    <t>AF2020H22</t>
  </si>
  <si>
    <t>Reporte información al Ente de Control. Rendición Cuenta SIRECI a 31 de diciembre de 2020. Inconsistencias de los informes registrados en los diferentes formularios que rinden cuenta de los resultados de la gestión misional, presupuestal, financiera, contractual y legal. Falencias de mecanismos de control y seguimiento a la información rendida en SIRECI</t>
  </si>
  <si>
    <t>F4__PLANES_DE_ACCIÓN_Y_EJECUCIÓN_DEL_PLAN_ESTRATÉGICO_1.2 La información rendida no corresponde cabalmente con la registrada en el Plan de Acción 2020 aprobado por la Junta Directiva en sesión del 04 de diciembre de 2020. (Focos de Trabajo, Pilares Estratégicos, Impactos, porcentajes de cumplimiento).</t>
  </si>
  <si>
    <t>Homologar la información reportada en el formato F4 de SIRECI con lo consignado en el Plan de Acción de la entidad aprobado por Junta Directiva</t>
  </si>
  <si>
    <t>Diligenciar el formato F4 de SIRECI con la información homologada del Plan de Acción de la entidad aprobado por Junta Directiva</t>
  </si>
  <si>
    <t>Formato diligenciado con información homóloga</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</si>
  <si>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267.
El plan de auditoría financiera 2021 incluye la acción fila 43</t>
  </si>
  <si>
    <t>GERENCIA GENERAL (PLANEACIÓN Y GESTIÓN DE RIESGOS)</t>
  </si>
  <si>
    <t>FILA_66</t>
  </si>
  <si>
    <t xml:space="preserve">F5.1, F5.2, F5.3, F5.4, F5.5 CONTRATACIÓN La información rendida no corresponde cabalmente con la reportada por ENTerritorio allegada a la CGR, en desarrollo del Proceso Auditor. </t>
  </si>
  <si>
    <t>Homologar la información reportada mensualmente en los formatos F5.1, F5.2, F5.3, F5.4 y F5.5 de SIRECI con lo consignado en el archivo de ejecución contractual anual</t>
  </si>
  <si>
    <t xml:space="preserve">Verificar los criterios de la información de los formatos F5.1, F5.2, F5.3, F5.4 y F5.5 reportados en el SIRECI y el informe trimestral de ejecución contractual para unificar y consolidar los criterios del mismo. </t>
  </si>
  <si>
    <t>Archivo de ejecución contractual anual homologado con reporte SIRECI</t>
  </si>
  <si>
    <t>SUBGERENCIA DE OPERACIONES (PLANEACIÓN CONTRACTUAL - PROCESOS DE SELECCIÓN - GESTIÓN CONTRACTUAL - POSTCONTRACTUAL)</t>
  </si>
  <si>
    <t>FILA_67</t>
  </si>
  <si>
    <t>F6 INDICADORES DE GESTIÓN Las metas contenidas en el Plan de Acción no responden a los indicadores rendidos en este formulario.</t>
  </si>
  <si>
    <t>Homologar la información reportada en el formato F6 de SIRECI con lo consignado en el Plan de Acción de la entidad aprobado por Junta Directiva</t>
  </si>
  <si>
    <t>Diligenciar el formato F6 de SIRECI con la información homologada del Plan de Acción de la entidad aprobado por Junta Directiva</t>
  </si>
  <si>
    <t>FILA_68</t>
  </si>
  <si>
    <t>F11: PLAN DE INVERSIÓN Y EJECUCIÓN DEL PLAN DE DESAROLLO NACIONAL Este reporte indica falencias de cumplimiento de las directrices gubernamentales, generando incertidumbre sobre la alineación de su Direccionamiento Estratégico con los objetivos definidos en el Plan Nacional de Desarrollo</t>
  </si>
  <si>
    <t>Homologar la información reportada en el formato F11 de SIRECI con lo consignado en el Plan Nacional de Desarrollo</t>
  </si>
  <si>
    <t>Diligenciar el formato F11 de SIRECI, según corresponda a ENTerritorio de acuerdo con el Plan Nacional de Desarrollo</t>
  </si>
  <si>
    <t>FILA_69</t>
  </si>
  <si>
    <t>F30__GESTIÓN_MISIONAL_ENTIDADES_FINANCIERAS (1)Esta afirmación ratifica lo evidenciado respecto a la incertidumbre sobre la naturaleza jurídica y normativa de acuerdo a las funciones efectivamente adelantadas por esta Entidad. Se observan posibles vacíos normativos que afectan la gestión y gobierno corporativos de esta Empresa.</t>
  </si>
  <si>
    <t>Enviar oficio a Contraloría de consulta y soporte de la aplicación del F30, o solicitar eliminación del formato en el consolidado de cuenta anual</t>
  </si>
  <si>
    <t>Oficio radicado en la CGR</t>
  </si>
  <si>
    <t>OFICINA ASESORA JURÍDICA (ASUNTOS CORPORATIVOS)</t>
  </si>
  <si>
    <t>FILA_70</t>
  </si>
  <si>
    <t>AF2020H24</t>
  </si>
  <si>
    <t>Gestión de Recursos Anticipos en el Convenio No 2170717 – Chaparral – Tolima. Falta de gestión de ENTerritorio para la recuperación de los recursos desembolsados por concepto de Anticipo y no amortizados por $416.800.427,82 dado el tiempo transcurrido desde de los hechos a la fecha (30 septiembre de 2018, fecha vencimiento del convenio 2170717)</t>
  </si>
  <si>
    <t>Lo amortizado en el acta parcial No. 1 por $297.737.269,00 puede no ser de utilidad en un reinicio del proyecto por su deterioro desde septiembre de 2018 y la existencia de materiales suministrados propensos a robo por reposar en obra abandonada.
Falta de gestión para la recuperación de los dineros por concepto de anticipo y responsabilidad sobre el estado inconcluso de la obra.</t>
  </si>
  <si>
    <t>Realizar seguimiento al estado del proceso número 73001333300920210007400 contra el municipio de chaparral, que incluye la reclamación por recuperación del anticipo</t>
  </si>
  <si>
    <t xml:space="preserve">Informe de estado del proceso
</t>
  </si>
  <si>
    <t>Radicado 20211100159893 informa que el 14 de julio de 2021 la Parte Demandante presentó escrito de subsanación a la demanda. Radicado 20211100187563 indica que el 03 de diciembre de 2021 la parte demandada remite contestación de la demanda.
Radicado No. 20221100055823 de abril de 2022 reporta estado del proceso judicial 73001333300920210007400 promovido contra el Municipio de Chaparral.</t>
  </si>
  <si>
    <t>SUBGERENCIA DE DESARROLLO DE PROYECTOS (DESARROLLO DE PROYECTOS 2)
OFICINA ASESORA JURÍDICA (DEFENSA JURÍDICA)</t>
  </si>
  <si>
    <t>FILA_71</t>
  </si>
  <si>
    <t>AF2020H25</t>
  </si>
  <si>
    <t>Supervisión Contrato de Obra 304/2014 suscrito bajo el Convenio Interadministrativo No. 2133481. Debido a irregularidades y presuntos incumplimientos por parte del contratista, calificadas por la interventoría, se estableció un valor a cargo del contratista por $43.037.385,55, por pago de obra no ejecutada y por reparaciones de obra y abandono- Acuerdo Tercero Acta Liquidación Bilateral</t>
  </si>
  <si>
    <t>Los $38,7 millones debían ser reintegrados al Municipio de Facatativá, para a su vez ser reembolsados a ENTerritorio.
Falencias de supervisión y control oportuno de las novedades presentadas en la ejecución del proyecto.
La interventoría objeto de esta observación tiene suscrito otros  contratos con la empresa, dejando en riesgo los resultados esperados para los proyectos asignados.</t>
  </si>
  <si>
    <t>Realizar seguimiento al estado del proceso número 25269333300220200008500 por controversias contractuales que adelanta ENTerritorio contra el municipio de Facatativá y la interventoría Consorcio Proyectar Colombia</t>
  </si>
  <si>
    <t>Se remite informe de proceso judicial radicado 25269333300220200008500, DEMANDADOS: Municipio de Facatativa y Consorcio Proyectar, remitido por el Dr Edinson Correa.
El 12 de diciembre de 20 se admitió la demanda.
Mediante radicado No. 20221100055913 de abril de 2022 reporta informe de estado del proceso adelantado contra el municipio de Facatativa radicado 25269333300220200008500.</t>
  </si>
  <si>
    <t>FILA_72</t>
  </si>
  <si>
    <t>AF2020H8</t>
  </si>
  <si>
    <t>Saldos Pendientes por Depurar.  Existencia de partidas pendientes por depurar, aparte de las informadas por la entidad, desde 2006 al 2014 del Fondo de Contingencias. La entidad desde la convergencia al nuevo marco normativo aplicable no ha efectuado depuración de la información contable, tan solo en 2017 se llevaron algunas partidas a consideración de la Junta Directiva para su castigo</t>
  </si>
  <si>
    <t xml:space="preserve">
Falencias de confiabilidad en las cifras reflejadas en los Estados Financieros en las cuentas por cobrar y en el deterioro de las mismas, al cierre del ejercicio 2020</t>
  </si>
  <si>
    <t>Depurar los compromisos pendientes con corte a diciembre de 2020, correspondientes a 92 RP afectados por $8.955 millones y presentar al comité de castigo de activos lo que aplique</t>
  </si>
  <si>
    <t xml:space="preserve">Presentación del estado de las partidas en el comité de sostenibilidad </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</si>
  <si>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267.</t>
  </si>
  <si>
    <t>SUBGERENCIA FINANCIERA (GRUPO CONTABILIDAD - PRESUPUESTO)
SUBGERENCIA DE DESARROLLO PROYECTOS (GRUPOS DESARROLLO DE PROYECTOS)</t>
  </si>
  <si>
    <t>FILA_73</t>
  </si>
  <si>
    <t>Tramitar según aplique el castigo de activos ante la Junta Directiva de cuentas por cobrar que se originan por el rubro de contingencias y registrarlo contablemente</t>
  </si>
  <si>
    <t>Soporte de registros contables</t>
  </si>
  <si>
    <t>El Subgte de Dllo de Proyectos y el Subgte Financiero firman compromiso 71 de cumplimiento en nuevo plazo. El equipo auditor de la CGR en la auditoría financiera 2021 evaluó las acciones para este hallazgo, estableciendo que debe esperarse a su cierre. Adjunta certificado de acta de Junta Direcitva del 29-07-2022 en donde se aprobó el castigo de 16 casos presentados y registros contables</t>
  </si>
  <si>
    <t>SUBGERENCIA FINANCIERA (GRUPO CONTABILIDAD)</t>
  </si>
  <si>
    <t>FILA_74</t>
  </si>
  <si>
    <t xml:space="preserve">
Falencias de confiabilidad en las cifras reflejadas los Estados Financieros en las cuentas por cobrar y en el deterioro de las mismas, al cierre del ejercicio 2020</t>
  </si>
  <si>
    <t>Realizar seguimiento trimestral a los recursos de contingencias referidos a 83 compromisos por $19.673 millones, estableciendo estado de recuperación y presentar estado al comité</t>
  </si>
  <si>
    <t>Informe de estado de contigencias</t>
  </si>
  <si>
    <t>Anexan los informe del estado de las contingencias de octubre y diciembre 2021, marzo, junio, septiembre y diciembre de 2022.
El equipo auditor de la Contraloría en la auditoría financiera a la vigencia 2021 evaluó las acciones para este hallazgo de carácter financiero, estableciendo que debe esperarse a su cierre ANEXO 4. radicado Enterritorio 20224300230992 del 16/06/2022, página  269.</t>
  </si>
  <si>
    <t xml:space="preserve">SUBGERENCIA DE DESARROLLO PROYECTOS (GRUPOS DESARROLLO DE PROYECTOS) 
OFICINA JURÍDICA (GRUPO DEFENSA JURÍDICA)
</t>
  </si>
  <si>
    <t>FILA_75</t>
  </si>
  <si>
    <t>Establecer y ejecutar un plan de cierre financiero sustentado en las cuentas por cobrar y por pagar con corte a diciembre de 2020</t>
  </si>
  <si>
    <t>Elaborar un plan de cierre financiero sustentado en las cuentas por cobrar y por pagar con corte a diciembre de 2020</t>
  </si>
  <si>
    <t xml:space="preserve">
Anexan el Plan de cierre financiero sustentado en las cuentas por cobrar y  pagar a diciembre de 2020
El equipo auditor de la Contraloría en la auditoría financiera a la vigencia 2021 evaluó las acciones para este hallazgo de carácter financiero, estableciendo que debe esperarse a su cierre el plan en el ANEXO 4. radicado Enterritorio 20224300230992 del 16/06/2022 página 267.</t>
  </si>
  <si>
    <t xml:space="preserve">SUBGERENCIA DE DESARROLLO PROYECTOS (GRUPOS DESARROLLO DE PROYECTOS)  </t>
  </si>
  <si>
    <t>FILA_76</t>
  </si>
  <si>
    <t>Ejecutar y hacer seguimiento trimestral a la ejecución del plan de cierre financiero</t>
  </si>
  <si>
    <t>Informe de estado de cuentas por cobrar y por pagar</t>
  </si>
  <si>
    <t>Presentan las sesiones del comité de Sostenibilidad Contable seguimiento y castigo de activos, con depuración financiera realizada a junio de 2022 El equipo auditor de la Contraloría en la auditoría financiera 2021 evaluó las acciones para este hallazgo estableciendo que debe esperarse a su cierre el plan en el ANEXO 4. radicado Enterritorio 20224300230992 del 16/06/2022, página  269.</t>
  </si>
  <si>
    <t>FILA_77</t>
  </si>
  <si>
    <t xml:space="preserve">Efectuar el registro que corresponda de acuerdo con las solicitudes de la Subgerencia de Desarrollo de Proyectos para la depuración de cuentas por cobrar y por pagar </t>
  </si>
  <si>
    <r>
      <t xml:space="preserve">El equipo auditor de la Contraloría en la auditoría financiera 2021 evaluó las acciones para este hallazgo de carácter financiero, estableciendo que debe esperarse a su cierre.
</t>
    </r>
    <r>
      <rPr>
        <sz val="9"/>
        <rFont val="Arial"/>
        <family val="2"/>
      </rPr>
      <t>De las cuentas por pagar incluidas en el plan  $1.203 mill, se realizaron registros contables por  $584 mill con todas las solicitudes presentadas a agosto de 2022</t>
    </r>
  </si>
  <si>
    <t xml:space="preserve">SUBGERENCIA FINANCIERA (GRUPO DE CONTABILIDAD)
</t>
  </si>
  <si>
    <t>FILA_78</t>
  </si>
  <si>
    <t>AF2020H12</t>
  </si>
  <si>
    <t>Cuentas por Pagar Constituidas en la vigencia 2019 y Ejecutadas durante la vigencia 2020.  Los saldos generados de las Cuentas por Pagar incorporadas en la siguiente vigencia para su ejecución no siempre cumplen dicho propósito, pasando de una vigencia a otra, sin que se comprueben controles efectivos para el cumplimiento de los objetos contractuales</t>
  </si>
  <si>
    <t>Inobservancia de los principios de anualidad, celeridad y oportunidad para la ejecución de los recursos
Falencias de planeación y programación de los proyectos a desarrollar con los recursos financieros, económicos y obtenidos a ejecutar dentro de unos plazos definidos, que afectan los compromisos tendientes al logro de los objetivos contractuales.</t>
  </si>
  <si>
    <t>Establecer un mecanismo que modifique la temporalidad para la ejecucion de cuentas por pagar y obligaciones de vigencias anteriores, con el ajuste de la regulación de ejecución de los rubros</t>
  </si>
  <si>
    <r>
      <rPr>
        <sz val="9"/>
        <rFont val="Arial"/>
        <family val="2"/>
      </rPr>
      <t>Actualización procedimiento P</t>
    </r>
    <r>
      <rPr>
        <sz val="9"/>
        <color indexed="8"/>
        <rFont val="Arial"/>
        <family val="2"/>
      </rPr>
      <t>-FI-23  Constitución y seguimiento de cuentas por pagar y obligaciones de vigencias anteriores</t>
    </r>
  </si>
  <si>
    <t>El equipo auditor de la Contraloría en la auditoría financiera 2021 evaluó las acciones para este hallazgo de carácter financiero, estableciendo inefectivo el plan en el ANEXO 4.  radicado Enterritorio 20224300230992 del 16/06/2022, página 267 y  268. 
Con memorando radicado 20223000098493 la Gerente General solicita reformular esta acción, incorporadas las nuevas en las filas 206 y 207</t>
  </si>
  <si>
    <t>SUBGERENCIA FINANCIERA (GRUPO PRESUPUESTO)
SUBGERENCIA ADMINISTRATIVA (GRUPO DESARROLLO ORGANIZACIONAL)</t>
  </si>
  <si>
    <t>FILA_79</t>
  </si>
  <si>
    <t>Diseñar y adoptar lineamientos  que permitan la revisión  de ejecución de las cuentas por pagar y obligaciones de vigencias anteriores constituidas para la vigencia 2021 y anteriores y que tienen  como objetivo  el pago efectivo de los recursos   cuando las obligaciones pendientes hayan superado el término máximo de liquidación o cierre de los compromisos que las originan.</t>
  </si>
  <si>
    <t>Expedir documento de líneamientos para la depuración de Cuentas por Pagar y OVA constituidas en la vigencia 2021 y que hayan superado el término máximo de liquidación o cierre de los compromisos que las originaron.</t>
  </si>
  <si>
    <t>SUBGERENCIA FINANCIERA (GRUPO PRESUPUESTO)
SUBGERENCIA DE OPERACIONES (GRUPO GESTIÓN POSTCONTRACTUAL)
SUBGERENCIA ADMINISTRATIVA (GRUPO DESARROLLO ORGANIZACIONAL)</t>
  </si>
  <si>
    <t>FILA_80</t>
  </si>
  <si>
    <t>AF2020H14</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</si>
  <si>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los recursos con corte a diciembre de 2020. Son 8 convenios tabla 13</t>
  </si>
  <si>
    <t>Falencias de mecanismos de control y seguimiento de los recursos pendientes de ejecutar, reintegrar o desembolsar y de una adecuada depuración de partidas.
Debilidades en el seguimiento de los proyectos, falencias de celeridad para la ejecución de los mismos dentro de los plazos pactados</t>
  </si>
  <si>
    <t>Realizar seguimiento trimestral por parte de la alta gerencia a la ejecución del presupuesto</t>
  </si>
  <si>
    <t>Actas de reunión con control de asistencia</t>
  </si>
  <si>
    <t>La Subgerencia Financiera reporta acta de Junta Directiva de la sesión de febrero de 2022 donde se hizo seguimiento a la ejecución de presupuesto y de las cuentas por pagar a diciembre de 2021
También adjunta actas de Comité de Gerencia de marzo de 2022 donde se trató el tema de cuentas por pagar, y  la ejecución presupuestal a febrero 2022. Anexan presentaciones.</t>
  </si>
  <si>
    <t>SUBGERENCIA FINANCIERA (GRUPO PRESUPUESTO)
GERENCIA GENERAL 
SUBGERENTES Y JEFE DE OFICINA</t>
  </si>
  <si>
    <t>FILA_81</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</si>
  <si>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recursos con corte a diciembre 2020. Son 8 convenios tabla 13</t>
  </si>
  <si>
    <t>Realizar mesas de trabajo de seguimiento y control trimestral al cumplimiento de la programación de presupuesto</t>
  </si>
  <si>
    <t>Realizar seguimiento y control trimestral al cumplimiento de la programación de presupuesto</t>
  </si>
  <si>
    <t xml:space="preserve"> - Actas de Reunión
 - Informe consolidado al Subgerente Financiero</t>
  </si>
  <si>
    <t>Se anexan soportes de control de asistencia a reuniones de seguimiento de proyectos de Gerencia y Gestión y el informe consolidado de circularización a diciembre 2021, marzo,  junio y septiembre 2022 No envían reporte de circularización con corte a septiembre, porque lo tendrán hasta octubre 2022.</t>
  </si>
  <si>
    <t>SUBGERENCIA FINANCIERA (GRUPO PRESUPUESTO)</t>
  </si>
  <si>
    <t>FILA_82</t>
  </si>
  <si>
    <t>AF2020H15</t>
  </si>
  <si>
    <t>Cuentas por Pagar y Obligaciones Vigencias Anteriores Constituidas 2019 y 2020 – Funcionamiento. A 31 de diciembre de 2020 se reporta Constitución de Cuentas por pagar por $104.347.547.363,90. De un total de 2612 registros, las Obligaciones Vigencias Anteriores-OVG participan con $59.804.141.626,95 es decir el 57%</t>
  </si>
  <si>
    <t>Debilidades en el seguimiento de los recursos y proyectos a cargo de ENTerritorio, falencias de oportunidad y celeridad para la ejecución de los mismos dentro de plazos establecidos, falta de oportunidad y eficacia en los resultados esperados</t>
  </si>
  <si>
    <t>Se anexan soportes de control de asistencia a reuniones de seguimiento de Funcionamiento  y el informe consolidado a diciembre 2021, marzo, junio y septiembre de 2022, circularizando los saldos no ejecutados de las cuentas por pagar y obligaciones de vigencias anteriores.  No envían reporte de circularización con corte a septiembre, porque lo tendrán hasta octubre 2022.</t>
  </si>
  <si>
    <t>FILA_83</t>
  </si>
  <si>
    <t>Realizar seguimiento trimestral por parte de la alta gerencia a la ejecución de cuentas por pagar y obligaciones de vigencias anteriores</t>
  </si>
  <si>
    <t>FILA_84</t>
  </si>
  <si>
    <t>AF2020H19</t>
  </si>
  <si>
    <t>Resoluciones 1417 y 1576 de 2016 del Ministerio del Interior por incumplimiento del contrato 212046. El Ministerio emitió las resoluciones que conllevaron a hacer efectiva la póliza del contrato en $4.632.522.901 pagada por la aseguradora. Respecto del valor mencionado ENTerritorio tiene registrado un pasivo que deberá ser pagado a la aseguradora una vez repita contra la Entidad</t>
  </si>
  <si>
    <t>Los porcentajes de efectividad de las cámaras de vigilancia vehicular están por debajo de lo requerido por el Ministerio
El proceso iniciado por ENTerritorio que busca la Nulidad de las Resoluciones emitidas por el Ministerio del Interior, le fue fallado en contra en primera instancia.</t>
  </si>
  <si>
    <t>Realizar seguimiento trimestral al proceso en segunda instancia hasta su terminación</t>
  </si>
  <si>
    <t>Informe del grupo de defensa jurídica</t>
  </si>
  <si>
    <t>Se remite informe de proceso judicial identificado con radicado 25000233600020170087900 enviado mediante el correo electrónico por el apoderado del caso Dr. German Lozano. ANEXO 12
Defensa Jurídica envía los soportes de seguimiento del proceso de enero , marzo , junio, septiembre y diciembre de 2022</t>
  </si>
  <si>
    <t>SUBGERENCIA DE DESARROLLO DE PROYECTOS (GRUPO DESARROLLO DE PROYECTOS ESPECIALES)
OFICINA ASESORA JURÍDICA (GRUPO DEFENSA JURÍDICA)</t>
  </si>
  <si>
    <t>FILA_85</t>
  </si>
  <si>
    <t>AF2020H23</t>
  </si>
  <si>
    <t>Evaluación Control Fiscal Interno. Los procedimientos no identifican los riesgos por actividad. No hay mecanismo para retroalimentar deficiencias de los controles contables aplicados a la alta dirección. El proceso contable no opera en ambiente integrado de información. No hubo capacitaciones para funcionarios.  No existen indicadores que midan desempeño y efectividad del proceso.</t>
  </si>
  <si>
    <t>Falencias de comunicación y retroalimentación entre los diferentes niveles de la organización con el área de contabilidad.
Manuales de Contabilidad, Presupuesto y Contratación no se encuentran ajustados a los procesos y funciones que actualmente adelanta la Empresa.
Falencias en procedimiento mensual de conciliación, análisis y depuración de saldos de cuentas contables</t>
  </si>
  <si>
    <t>Evaluar la pertinencia de generar indicadores de desempeño y efectividad para el área contable  en el marco del Sistema Integrado de Gestión</t>
  </si>
  <si>
    <t>Acta de reunión con resultado de la evaluación</t>
  </si>
  <si>
    <t>El equipo auditor de la Contraloría en la auditoría financiera 2021 evaluó las acciones para este hallazgo de carácter financiero, estableciendo inefectivo el plan en el ANEXO 4., radicado Enterritorio 20224300230992 del 16/06/2022, página  268. 
Con memorando radicado 20223000098493 la Gerente General solicita reformular esta acción, incorporada en la fila 208</t>
  </si>
  <si>
    <t>SUBGERENCIA FINANCIERA (GRUPO CONTABILIDAD)
SUBGERENCIA ADMINISTRATIVA (GRUPO DESARROLLO ORGANIZACIONAL)</t>
  </si>
  <si>
    <t>FILA_86</t>
  </si>
  <si>
    <t>Poner en operación el sistema integrado de información financiera vía el ERP, con la generación de los estados finacieros por el aplicativo</t>
  </si>
  <si>
    <t>Estados financieros 2022 generados por el ERP</t>
  </si>
  <si>
    <t>Esta actividad se ejecutará una vez se generen los estados financieros con corte a diciembre del año 2022</t>
  </si>
  <si>
    <t>SUBGERENCIA FINANCIERA (GRUPO CONTABILIDAD)
GERENCIA GENERAL (GRUPO TECNOLOGÍAS DE INFORMACIÓN)</t>
  </si>
  <si>
    <t>FILA_87</t>
  </si>
  <si>
    <t xml:space="preserve">Se presentan las sesiones 28, 29, 30  y 31 del comité de Sostenibilidad Contable seguimiento y castigo de activos, donde de evidencia la depuración financiera realizada al 31 de junio de 2022 por los Grupos Abscritos a la Subgerencia de Desarrollo de Proyectos. Esta depuración se realizará hasta terminar la totalidad de las cuentas por cobrar y/o pagar que se encuentren pendientes. </t>
  </si>
  <si>
    <t>FILA_88</t>
  </si>
  <si>
    <t>DNPPOT H1</t>
  </si>
  <si>
    <t>En los contratos suscritos con los municipios de Buriticá, Cartagena, Soledad, Taraira, Inírida, Quibdó y Palmira el porcentaje de recursos ejecutados por los entes territoriales es superior al de cofinanciación; en el caso de Villamaría, el DNP no hizo aporte de recursos; en Ipiales, Popayán, Cartago, Copacabana, Apartadó, Sahagún y Carmen de Carupa, el DNP aporta un porcentaje mayor</t>
  </si>
  <si>
    <t>Deficiencias en la aplicación de criterios para la afectación presupuestal de recursos del contrato 060/215082, de acuerdo con los porcentajes que les correspondía aportar a los municipios y al DNP / Inconsistencia en las obligaciones establecidas en los contratos interadministrativos: ejecutar de acuerdo a estructuración técnica vs ejecutar primero los recursos del municipio</t>
  </si>
  <si>
    <t>Orientar a supervisores y apoyar a la supervisión para mitigar y prevenir las debilidades identificadas en la cofinanciación entre recursos de la nación (Entes Territoriales) y ejecución de recursos de Banca Multilateral.</t>
  </si>
  <si>
    <t>Realizar sensibilizaciones orientadas a las personas que ejercen funciones de supervisión y/o apoyo a la supervisión en contratos/convenios interadministrativos suscritos por la entidad encaminadas a buscar medidas preventivas enfocadas a evitar que se repliquen situaciones similares en el Programa de POT/POD Modernos)</t>
  </si>
  <si>
    <t>Listados de asistencia y Presentaciones por sesión</t>
  </si>
  <si>
    <t>Con rad 20222300055193 del 31 de marzo de 2022 la Gerente General solicita modificación de la acción asociada a este hallazgo, cambiando el carácter correctivo de la versión inicial, en razón a la supervisión ejercida y lineamentos del DNP, para darle enfoque preventivo a la acción a cargo de Enterritorio. Soporte de actividades de 7 de abril, 21 de abril, 12 de mayo y 26 de mayo de 2022</t>
  </si>
  <si>
    <t>FILA_89</t>
  </si>
  <si>
    <t>FILA_90</t>
  </si>
  <si>
    <t>FILA_91</t>
  </si>
  <si>
    <t>Gestionar la devolución de los recursos por parte de los entes territoriales (Ipiales, Popayán, Cartago, Copacabana, Sahagún y Carmen de Carupa)</t>
  </si>
  <si>
    <t>Solicitar a la Oficina Asesora Juridica el inicio del proceso judicial para lograr el cobro de los recursos del municipio de Popayán</t>
  </si>
  <si>
    <t>Ficha de solicitud de proceso</t>
  </si>
  <si>
    <t>El Subgerente de Desarrollo de Proyectos firma compromiso 67 de cambio de plazo que estaba a marzo 2022
Mediante  memorando 20225400088333 y 20225400088573 del 29 de junio de 2022 se remitió a la OAJ estudio de inicio de acción judicial de los contratos 216183, 2162186, 216193, 216174, 216182 y 216285.</t>
  </si>
  <si>
    <t>FILA_92</t>
  </si>
  <si>
    <t>FILA_93</t>
  </si>
  <si>
    <t>DNPPOT H2</t>
  </si>
  <si>
    <t>Deficiencias aplicación IVA. Las adiciones de los contratos No. 2170047 y No. 2163013 suscritos con los Operadores Regionales respaldadas presupuestalmente con los aportes de los municipios cuando ya aplicaba la Ley 1819 de 2016, aplicaron IVA del 16% a los operadores, y no del 19%</t>
  </si>
  <si>
    <t>Deficiencias en la aplicación de las disposiciones establecidas en las cláusulas del contrato y la Ley tributaria vigente. 
Se causó el impuesto del IVA por una tarifa inferior al 19%, exponiendo a la entidad a posibles sanciones por parte de la DIAN.</t>
  </si>
  <si>
    <t>Gestionar consulta a la DIAN sobre la aplicación del impuesto del IVA en el marco de las adiciones  y de los pagos referentes al contrato 2170047 después del año 2017 para establecer si se requieren correcciones.</t>
  </si>
  <si>
    <t xml:space="preserve">Gestionar consulta a la DIAN sobre la aplicación del impuesto del IVA en el marco de las adiciones  y de los pagos referentes al contrato 2170047  después del año 2017 </t>
  </si>
  <si>
    <t>Oficio de consulta a la DIAN</t>
  </si>
  <si>
    <t>El equipo auditor de la Contraloría en la auditoría financiera a la vigencia 2021 evaluó las acciones para este hallazgo de carácter financiero, estableciendo que debe esperarse a su cierre el plan en el ANEXO 4. SEGUIMIENTO PLAN DE MEJORAMIENTO, informe radicado CGR 2022EE0106044, radicado Enterritorio 20224300230992 del 16/06/2022, página  269.</t>
  </si>
  <si>
    <t>SUBGERENCIA DE DESARROLLO DE PROYECTOS (DESARROLLO DE PROYECTOS 3)
SUBGERENCIA FINANCIERA (GRUPO DE CONTABILIDAD)</t>
  </si>
  <si>
    <t>FILA_94</t>
  </si>
  <si>
    <t>Realizar las correcciones a que haya lugar en los pagos de las adiciones de los contratos 2163013 y 2170047 (según respuesta de la DIAN)</t>
  </si>
  <si>
    <t>Comprobantes de correcciones</t>
  </si>
  <si>
    <t>Con corte a diciembre de 2021 se realizaron las correcciones para dos de los tres operadores(Falta INYPSA). El Subgte de Dllo de Proyectos firmó compromiso 72 de cumplimiento en nuevo plazo para el operador pendiente. La Gerencia del convenio N. 215082, envió correo el 01/12/2022 al Consorcio Inypsa, y nuevamente el 13/01/2023, sin respuesta.</t>
  </si>
  <si>
    <t>FILA_95</t>
  </si>
  <si>
    <t>DNPPOT H3</t>
  </si>
  <si>
    <t>Hallazgo No. 3 Aportes al POT Modernos. Los municipios de Ariguaní, Corozal, Santa Cruz de Lorica y Tubará de la zona 2 e Ipiales y Popayán de la zona 1, no cumplieron con la obligación del aporte de recursos por un total de  $1.260.684.800</t>
  </si>
  <si>
    <t>Debilidades en la gestión realizada por parte de ENTerritorio y la supervisión de las entidades territoriales para garantizar la transferencia de los recursos</t>
  </si>
  <si>
    <t>Gestionar las acciones legales que correspondan para la devolución de los recursos por parte de los municipios (Ariguaní, Corozal, Lorica,Tubará y Popayán)</t>
  </si>
  <si>
    <t>Solicitar a la Oficina Jurídica el inicio de las acciones judiciales a los entes territoriales para lograr la recuperación de los recursos</t>
  </si>
  <si>
    <t>El Subgerente de Desarrollo de Proyectos firma compromiso 44 de cumplimiento en nuevo plazo, inicialmente estaba para diciembre 2021, y compromiso 69 que inicialmente estaba para marzo 2022
Mediante  memorando 20225400088333 y 20225400088573 del 29 de junio de 2022 se remitió a la OAJ estudio de inicio de acción judicial de los contratos 216183, 2162186, 216193, 216174, 216182 y 216285.</t>
  </si>
  <si>
    <t>FILA_96</t>
  </si>
  <si>
    <t xml:space="preserve">Realizar el análisis de la solicitud de inicio de la acción judicial y generar el trámite correspondiente.   </t>
  </si>
  <si>
    <t>Informe de la solicitud del inicio de la acción judicial realizado por el abogado encargado.</t>
  </si>
  <si>
    <t>El Subgerente de Desarrollo de Proyectos firma compromiso 70, plazo inicial marzo 2022.  Se  adjunta demandas radicadas contra Ariguani, Corozal, Popayan, Tubara.  En cuanto a Lorica, no se adalantará la demanda se archiva la solicitud de inicio.</t>
  </si>
  <si>
    <t>Cumplida fuera de plazo</t>
  </si>
  <si>
    <t>FILA_97</t>
  </si>
  <si>
    <t>DNPPOT H9</t>
  </si>
  <si>
    <t>Hallazgo No. 9 Dentro del valor facturado del producto 14 se le suma a la ejecución del municipio Ipiales el valor completo de los Gastos de Operación, sin prorratearlo, teniendo en cuenta que corresponde al cobro no solo de ese producto sino al producto 14 de los municipios de Iles, Popayán, Villamaría, Cartago, Palmira, Bugalagrande, Chinchiná y Quimbaya.</t>
  </si>
  <si>
    <t>Deficiencias de control en la afectación presupuestal de los recursos del DNP con cargo al contrato 215082 y de los recursos ejecutados de los municipios señalados en el comprobante 17469 y genera un mayor valor cobrado por el producto 14 del municipio Ipiales por $135.020.</t>
  </si>
  <si>
    <t>Sensibilizar a supervisores y apoyar a la supervisión para mitigar y prevenir las debilidades
identificadas en la ejecución de recursos de Banca Multilateral.</t>
  </si>
  <si>
    <t>Realizar sensibilizaciones orientadas a las personas que ejercen funciones de supervisión y/o apoyo a la supervisión en contratos/convenios interadministrativos suscritos por la entidad encaminadas a buscar medidas preventivas enfocadas a evitar que se repliquen situaciones similares en el Programa de POT/POD Modernos</t>
  </si>
  <si>
    <t>FILA_98</t>
  </si>
  <si>
    <t>Realizar seguimiento mensual a la ejecución del plan de liquidaciones de contratación derivada vigente correspondiente a los compromisos de las cuentas pro pagar contituidas</t>
  </si>
  <si>
    <t>Informe de depuración de cuentas por pagar</t>
  </si>
  <si>
    <t>El equipo auditor de la Contraloría en la auditoría financiera 2021 evaluó las acciones para este hallazgo de carácter financiero, estableciendo inefectivo el plan en el ANEXO 4.,radicado 20224300230992 del 16/06/2022, página 267 y  268.  Con radicado 20223000098493 la Gerente General solicita incorporar esta nueva acción en el plan. Se adjunta informe con las cifras depuradas mes a mes.</t>
  </si>
  <si>
    <t>SUBGERENCIA FINANCIERA (GRUPO PRESUPUESTO)
SUBGERENCIA DE OPERACIONES (GRUPO GESTIÓN POSTCONTRACTUAL)
SUBGERENCIA DESARROLLO DE PROYECTOS (DESARROLLO DE PROYECTOS 1,2, 3 Y 4)</t>
  </si>
  <si>
    <t>FILA_99</t>
  </si>
  <si>
    <t>Modificar el procedimiento P-FI-23 Programación, constitución y seguimiento a la ejecución de cuentas por pagar y obligaciones de vigencias incluyendo la responsabilidad del reporte por parte del Grupo de Gestión Post contractual relacionado con el avance de las liquidaciones de la contratación derivada al Grupo de Presupuesto.</t>
  </si>
  <si>
    <t>Procedimiento actualizado</t>
  </si>
  <si>
    <r>
      <t xml:space="preserve">El equipo auditor de la Contraloría en la auditoría financiera 2021 evaluó las acciones para este hallazgo de carácter financiero, estableciendo inefectivo el plan ANEXO 4., radicado 20224300230992 del 16/06/2022, página 267 y  268. Con radicado </t>
    </r>
    <r>
      <rPr>
        <sz val="11"/>
        <rFont val="Calibri"/>
        <family val="2"/>
        <scheme val="minor"/>
      </rPr>
      <t>20223000098493 la Gerente General solicita incorporar esta nueva acción.</t>
    </r>
    <r>
      <rPr>
        <sz val="10"/>
        <rFont val="Arial"/>
        <family val="2"/>
      </rPr>
      <t>Se actualizó y aprobó el procedimiento P-FI-23 el 30/09/2022</t>
    </r>
  </si>
  <si>
    <t xml:space="preserve">SUBGERENCIA FINANCIERA (GRUPO DE PRESUPUESTO)
SUBGERENCIA DE OPERACIONES (GRUPO GESTIÓN POSCONTRACTUAL)
SUBGERENCIA ADMINISTRATIVA (GRUPO DESARROLLO ORGANIZACIONAL)
</t>
  </si>
  <si>
    <t>FILA_100</t>
  </si>
  <si>
    <t>Generar indicadores adicionales de desempeño y efectividad para el área contable en el marco del Sistema Integrado de Gestión</t>
  </si>
  <si>
    <t>Matriz de indicadores actualizada</t>
  </si>
  <si>
    <t>El equipo auditor de la CGR en la auditoría financiera 2021 evaluó las acciones para este hallazgo, estableciendo inefectivo el plan ANEXO 4.radicado 20224300230992 del 16/06/2022, página 267 y  268. Con radicado 20223000098493 la Gerente General solicita incorporar esta acción. Indicador "Calidad de la información registrada en Dynamics por el grupo de Contabilidad"</t>
  </si>
  <si>
    <t>FILA_101</t>
  </si>
  <si>
    <t>AF2021-01</t>
  </si>
  <si>
    <t xml:space="preserve">Recursos Recibidos en Administración (290201)- Anticipos. A 31-12-2021 el saldo reflejado en la cuenta Recursos Recibidos en Administración (290201) por $392.210.483.167,53 estaría subestimado en $7.165.308.809, así como su cuenta correlativa Banco (1110). </t>
  </si>
  <si>
    <t xml:space="preserve">Los anticipos son recursos que deberán amortizarse en proporción a la ejecución del contrato pues se trata de una especie muy particular de préstamo, por lo tanto, los recursos no amortizados, ni ejecutados en las obras, ni devueltos a ENTerritorio, se encuentran en riesgos de pérdida.   </t>
  </si>
  <si>
    <t>Realizar seguimiento trimestral al avance de los 10 procesos instaurados a la fecha referenciandos en los hallazgos de este informe,  y reporte al Grupo de Contabilidad para las revelaciones trimestrales en estados financieros</t>
  </si>
  <si>
    <t>Reporte de estado del proceso y revelación en estados financieros</t>
  </si>
  <si>
    <t>Se adjunta por parte del Grupo de Contabilidad las revelaciones a los estados financieros con corte a septiembre de 2022 en donde se incluyó la información enviada por la Subgerencia de Desarrollo de Proyectos sobre los 10 procesos, se adjunta también soporte de la Subgerencia de Desarrollo de Proyectos</t>
  </si>
  <si>
    <t>SUBGERENCIA DE DESARROLLO DE PROYECTOS (1, 2 Y 4)
SUBGERENCIA FINANCIERA (CONTABILIDAD)</t>
  </si>
  <si>
    <t>FILA_102</t>
  </si>
  <si>
    <t>Adoptar un lineamiento para blindar el otorgamiento de anticipos en la línea de gerencia de proyectos para que la amortización se realice máximo hasta con el 50% de ejecución del proyecto</t>
  </si>
  <si>
    <t>Circular emitida</t>
  </si>
  <si>
    <t>El 03 de noviembre de 2022 se emitio la circular 159, donde se establecen los lineamientos para la amortización del anticipo, esta circular fue socializada con todo el equipo de la Subgerencia de Desarrollo de Proyectos y con el Gerente de Procesos de selección para que se incorporé en los nuevos procesos de la entidad.</t>
  </si>
  <si>
    <t>SUBGERENCIA DE DESARROLLO DE PROYECTOS</t>
  </si>
  <si>
    <t>FILA_103</t>
  </si>
  <si>
    <t>AF2021-02</t>
  </si>
  <si>
    <t>Saneamiento Propiedades de Inversión de ENTerritorio. Existe incertidumbre sobre el saldo reflejado en los Estados Financieros a 31-12-2021 de la cuenta Propiedades de Inversión, por cuanto la entidad no tiene el control total de algunos bienes que se encuentran invadidos, poniendo en riesgo la propiedad, uso y goce de estos</t>
  </si>
  <si>
    <t xml:space="preserve">Durante la vigencia 2021 no se evidencia que se hayan realizado registros contables  del resultado  de las acciones para el saneamiento de estos inmuebles
Con respecto a los inmuebles invadidos, se encuentran las acciones legales vigentes y en trámites con la DIMAR. </t>
  </si>
  <si>
    <r>
      <t xml:space="preserve">Realizar seguimiento trimestral al avance de </t>
    </r>
    <r>
      <rPr>
        <sz val="9"/>
        <rFont val="Arial"/>
        <family val="2"/>
      </rPr>
      <t>los procesos instaurados a la fecha (13001310300520180044700, 13001310300420080068500, 13001233100420100006400, 13001233100120120029100 y 3 procesos sin numero de radicado),  y reporte al Grupo de Contabilidad para las revelaciones trimestrales en estados financieros</t>
    </r>
  </si>
  <si>
    <t>Se adjunta memorando 20221100140413 enviado por la OAJ y por parte del Grupo de Contabilidad las revelaciones a los estados financieros con corte a septiembre de 2022 en donde se incluyó la información enviada en las páginas 99 a la 110 sobre los procesos de los lotes de Barú</t>
  </si>
  <si>
    <t>OFICINA JURÍDICA (DEFENSA JURÍDICA)
SUBGERENCIA FINANCIERA (CONTABILIDAD)</t>
  </si>
  <si>
    <t>FILA_104</t>
  </si>
  <si>
    <t>Realizar seguimiento mensual a reportes de alerta de la empresa de vigilancia por parte del Supervisor del contrato a la Oficina Asesora Jurídica</t>
  </si>
  <si>
    <t>Reporte de alertas de la empresa de vigilancia</t>
  </si>
  <si>
    <t xml:space="preserve">* 12/09/2022 ISLOTE CERCA A DECAMERON.
* 18/08/2022 Invasión Lotes 12 y 14 Canoas.
* 11/08/2022 Pajal 06 de junio 2022.
* INFORME DE GESTION MES CONTRATO ENTERRITORIO OCTUBRE 2022 VIGIAS
* INFORME DE GESTION MES NOVIEMBRE 2022 VIGIAS
* INVASION POR VIAS DE HECHO Y PLAN DE ACCION PREDIO EL TRANCHO DIC
* Informe 24-2022 - INFORME DESALOJO LOTE EL TRANCHO
                </t>
  </si>
  <si>
    <t>SUBGERENCIA ADMINISTRATIVA (SERVICIOS ADMINISTRATIVOS)</t>
  </si>
  <si>
    <t>FILA_105</t>
  </si>
  <si>
    <t>AF2021-03</t>
  </si>
  <si>
    <t xml:space="preserve">Efectivo y Equivalentes al Efectivo.  cuenta Bancaria Banco de Occidente ahorros No. 256-12496-7 según la información reportada por el Área de Pagaduría presenta un saldo por $925.294.795,4, y por el área de contabilidad es cero. </t>
  </si>
  <si>
    <t>Debilidades en algunos controles y seguimiento en la información, lo que impide que en algunas conciliaciones no reflejen toda la información.</t>
  </si>
  <si>
    <t xml:space="preserve">Asociación de cuenta bancaria con convenio de manera automática en el módulo de Pagaduría del ERP, comprobantes de ingreso y egreso, para generar reporte de inconsistencias, verificar y corregir </t>
  </si>
  <si>
    <t>Realizar reporte de inconsistencias de cuentas bancarias para correcciones y ajustes por parte de Pagaduría</t>
  </si>
  <si>
    <t>Reporte mensual de corrección de inconsistencias</t>
  </si>
  <si>
    <t>El Grupo de Gestión de Pagaduría envió correos de los meses de julio, agosto, octubre y noviembre en donde indica que no se presentaron aperturas de cuentas, por lo tanto, no se registraron asociaciones de cuentas en el ERP. Para el mes de septiembre reporta la asociación de una cuenta bancaria sin presentar ninguna inconsistencia</t>
  </si>
  <si>
    <t>SUBGERENCIA ADMINISTRATIVA (PAGADURÍA)
SUBGERENCIA FINANCIERA (CONTABILIDAD)</t>
  </si>
  <si>
    <t>FILA_106</t>
  </si>
  <si>
    <t>AF2021-04</t>
  </si>
  <si>
    <t>Bajas Activos Intangibles. El saldo reflejado en la cuenta Activos Intangibles (197007) cuyo saldo a 31-12-2021 era $968.528.445,82, se encuentra sobrestimado en $164.625.259, debido a que en la vigencia 2021, no se realizó el registro contable de los bienes dados de baja, y su efecto en la cuenta correlativa Amortización Acumulada (197507).</t>
  </si>
  <si>
    <t>No realizar los procedimientos oportunamente para dar de baja los bienes que se califican como tal.
No anexan evidencia de que dentro del valor de la Amortización Acumulada por $228.380.927,67, esté incluido el valor que está pendiente de dar de baja.</t>
  </si>
  <si>
    <t>Expedir resolución de bajas que incluya este componente de los Intangibles</t>
  </si>
  <si>
    <t>Resolución de bajas</t>
  </si>
  <si>
    <t>Se adjunta Resolución No. 294 del 27 de julio de 2022 "Por la cual se ordena la baja definitiva de bienes de propiedad de ENTerritorio”, en donde se da de baja ciento veintidós (122) bienes relacionados en el Anexo No. 1 de la presente Resolución, atendiendo la recomendación dada por el Comité de Bajas según Acta No. 6, que hace parte integral del presente acto administrativo.</t>
  </si>
  <si>
    <t>FILA_107</t>
  </si>
  <si>
    <t>Validar el registro en los estados financieros a corte de 31/07/2022 de la baja de intangibles</t>
  </si>
  <si>
    <t xml:space="preserve">Registro contable </t>
  </si>
  <si>
    <t>Se adjunta la Resolución de Comité de Baja 294 del 27-07-2022 y los registros contables correspondientes a los activos intangibles</t>
  </si>
  <si>
    <t>FILA_108</t>
  </si>
  <si>
    <t>AF2021-05</t>
  </si>
  <si>
    <t>Amortización Anticipo Contrato 2101100. Cuantía $180.082.756. convenio 200842 Corporación San Andrés, se entregaron recursos al contratista CONSORCIO GO los cuales no fueron ejecutados en obra y pese a esto no fueron devueltos a ENTerritorio; del total entregado por anticipo el 30/06/2010 de $294.668.678 existe saldo por amortizar en cuantía total de $180.082.756</t>
  </si>
  <si>
    <t>Aunque existan procesos judiciales por controversias contractuales en curso, esto no garantiza la recuperación de los recursos
La compañía aseguradora- garante, tampoco ha reconocido a la entidad pública, por lo cual se encuentran en riesgo de pérdida.</t>
  </si>
  <si>
    <t>Realizar seguimiento trimestral al avance del proceso radicado 11001310300520180012100,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</si>
  <si>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2101100  en la página 134</t>
  </si>
  <si>
    <t>OFICINA ASESORA JURÍDICA (DEFENSA JURÍDICA)
SUBGERENCIA FINANCIERA (CONTABILIDAD)</t>
  </si>
  <si>
    <t>FILA_109</t>
  </si>
  <si>
    <t>AF2021-06</t>
  </si>
  <si>
    <t>Amortización Anticipo Contrato 2122861. Cuantía $315.569.921. Convenio 211041 DPS, se entregaron recursos al contratista CONSORCIO HYG por anticipo el 29/09/2014 de $315.569.921 todo el saldo se encuentra sin amortizar</t>
  </si>
  <si>
    <t>Aunque existan procesos judiciales por controversias contractuales contra el municipio de San Bernardo (Nariño), esto no garantiza la recuperación de los recursos
La compañía aseguradora- garante, tampoco ha reconocido a la entidad pública, por lo cual se encuentran en riesgo de pérdida.</t>
  </si>
  <si>
    <t>Realizar seguimiento trimestral al avance del  proceso instaurado a la fecha (52001333300120190018800),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</si>
  <si>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2122861 en la página 134</t>
  </si>
  <si>
    <t>FILA_110</t>
  </si>
  <si>
    <t>Realizar mesas de trabajo de seguimiento con el munipio de San Bernardo (Nariño) para promover las acciones de su parte hacia el contratista, con registro de compromisos</t>
  </si>
  <si>
    <t>Ayuda de memoria con compromisos</t>
  </si>
  <si>
    <t>Radicado 20222700198551 del 24 de octbre de 2022.
Radicado 20222700205891 del 04 de noviembre de 2022.
Radicado 20222700228081 del 14 de diciembre de 2022.
Radicado 20222700227791 del 14 de diciembre de 2022.
Radicado 20222700222971 del 03 de diciembre de 2022.
Rradicado 20222700222951 del 02 de diciembre de 2022.</t>
  </si>
  <si>
    <t>FILA_111</t>
  </si>
  <si>
    <t>AF2021-07</t>
  </si>
  <si>
    <t>Amortización Anticipo Contrato 2133543. Cuantía $183.436.982. Convenio 211041 DPS, se entregaron recursos en calidad de anticipo al contratista CONSORCIO PARQUES DE BELEN 2014 el 28/08/2015 por $861.785.248 y existe saldo de $183.436.982 que se encuentra sin amortizar</t>
  </si>
  <si>
    <t>Aunque existan procesos judiciales por controversias contractualescontra el municipio de Belén de Umbría, esto no garantiza la recuperación de los recursos</t>
  </si>
  <si>
    <t>Realizar seguimiento trimestral al avance del  proceso instaurado a la fecha (66001333300620190043400),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</si>
  <si>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2133543 en la página 135</t>
  </si>
  <si>
    <t>FILA_112</t>
  </si>
  <si>
    <t>Realizar mesas de trabajo de seguimiento con el munipio de Belén de Umbría (Risaralda) para promover las acciones de su parte hacia el contratista, con registro de compromisos</t>
  </si>
  <si>
    <t>Radicado 20222700198521 del 24 de octubre de 2022.
Radicado 20222700205401  del 03 de noviembre de 2022
Radicado 20222700220521 del 29 de noviembre de 2022.
Radicado 2022270022556 del 09 de diciembre de 2022.
Radicado 20222700227881 del 14 de diciembre de 2022.
Radicado 20222700232171 del 20 de diciembre de 2022.</t>
  </si>
  <si>
    <t>FILA_113</t>
  </si>
  <si>
    <t>AF2021-08</t>
  </si>
  <si>
    <t>Amortización anticipo contrato 2131051. Cuantía $786.839.919. Convenio 212017 DPS, se entregaron recursos en calidad de anticipo al contratista CONSORCIO DP&amp; AE, el 27/02/2014 por $1.443.738.030, existe un saldo de $786.839.919 que se encuentra sin amortizar</t>
  </si>
  <si>
    <t>A la fecha de auditoría se evidencia que no han sido devueltos por parte del contratista beneficiario y la compañía aseguradora- garante tampoco ha reconocido a la entidad pública
El municipio de Baranoa (Atlántico) debe hacer la devolución a ENTerritorio en virtud del convenio, el cual el 03 de marzo de 2022 se liquidó y se dejó consignada la existencia de obligaciones pendientes</t>
  </si>
  <si>
    <t>Realizar seguimiento trimestral al avance del  proceso instaurado a la fecha (110016000050202166681),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</si>
  <si>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2131051 en la página 135</t>
  </si>
  <si>
    <t>FILA_114</t>
  </si>
  <si>
    <t>Realizar mesas de trabajo de seguimiento con el munipio de Baranoa (Atlántico) para promover las acciones de su parte hacia el contratista, con registro de compromisos</t>
  </si>
  <si>
    <t>Radicado No. 20222700168751 ayuda de memoria
Radicado 20222700207241del 09 de noviembre de 2022.
Radicado 20222700216981 del 22 de noviembre de 2022.
Radicado 20222700168751 del 14 de septiembre de 2022.
Radicado 20222700201031 del 26 de octubre de 2022.
Radicado 20222700205321 del 03 de noviembre de 2022.
Radicado 20222700210671 del 15 de noviembre de 2022.</t>
  </si>
  <si>
    <t>FILA_115</t>
  </si>
  <si>
    <t>AF2021-09</t>
  </si>
  <si>
    <t>Amortización Anticipo Contrato 2131644. Cuantía $390.759.783. convenio 212017 DPS se entregaron recursos en calidad de anticipo al contratista CONSORCIO ALCANTARILLADO PL-2014, el 18/12/2014 de $3.798.772.744, existe saldo de $390.759.783 que se encuentra sin amortizar</t>
  </si>
  <si>
    <t>Aunque existan procesos judiciales por controversias contractualescontra la Gobernación de Córdoba, esto no garantiza la recuperación de los recursos
La compañía aseguradora- garante, tampoco ha reconocido a la entidad pública, por lo cual se encuentran en riesgo de pérdida.</t>
  </si>
  <si>
    <t>Realizar seguimiento trimestral al avance del  proceso instaurado a la fecha (23001333300820210006900),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</si>
  <si>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2131644 en la página 135</t>
  </si>
  <si>
    <t>FILA_116</t>
  </si>
  <si>
    <t>Realizar mesas de trabajo de seguimiento con la Gobernación de Córdoba para promover las acciones de su parte hacia el contratista, con registro de compromisos</t>
  </si>
  <si>
    <t>rad 20222700139031 de 01/08/2022 de mesa de trabajo rad 20222700162021 de 02/09/2022 de mesa de trabajo Rad. 20222700178891 de 28-09-2022.
Radicado 20222700205051 del 02 de noviembre de 2022.
Radicado 20222700201051 del 27 de octubre de 2022.
Radicado 20222700229121 del 15 de diciembre de 2022.
Radicado 20222700228631 del 14 de diciembre de 2022.</t>
  </si>
  <si>
    <t>FILA_117</t>
  </si>
  <si>
    <t>AF2021-10</t>
  </si>
  <si>
    <t>Amortización Anticipo Contrato 2141407. Cuantía $90.728.561. Convenio 212017 DPS, se entregaron recursos en calidad de anticipo al contratista CONSORCIO ARUSI el 10/12/2014 por $374.033.646 existe un saldo de $90.728.561 que se encuentra sin amortizar</t>
  </si>
  <si>
    <t>Aunque existe proceso judicial en espera de sentencia de primera instancia, esto no garantiza la recuperación de los recursos
La compañía aseguradora- garante, tampoco ha reconocido a la entidad pública, por lo cual se encuentran en riesgo de pérdida.</t>
  </si>
  <si>
    <t>Realizar seguimiento trimestral al avance del proceso instaurado a la fecha (1100140030022020006180),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</si>
  <si>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2141407 en la página 135</t>
  </si>
  <si>
    <t>FILA_118</t>
  </si>
  <si>
    <t>AF2021-11</t>
  </si>
  <si>
    <t>Amortización Anticipo Contrato 2170717. Cuantía $416.800.428. Convenio 212017 DPS, se entregaron recursos en calidad de anticipo al contratista ASMI CONSTRUCTORES SAS, el 09/08/2018 por valor de $714.537.697 existe saldo de $416.800.428 que se encuentra sin amortizar</t>
  </si>
  <si>
    <t>Aunque existe proceso judicial de controversia contractual contra el municipio de Chaparral, Tolima en espera de sentencia de primera instancia, esto no garantiza la recuperación de los recursos
La compañía aseguradora- garante, tampoco ha reconocido a la entidad pública, por lo cual se encuentran en riesgo de pérdida.</t>
  </si>
  <si>
    <t>Realizar seguimiento trimestral al avance del proceso instaurado a la fecha (73001333300920210007400),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</si>
  <si>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2170717 en la página 136</t>
  </si>
  <si>
    <t>FILA_119</t>
  </si>
  <si>
    <t>AF2021-12</t>
  </si>
  <si>
    <t>Amortización Anticipo Contrato 2132670. Cuantía $427.823.536. Convenio 212080 DPS, se entregaron recursos en calidad de anticipo al contratista PEDRO RAMON BULA LAZA, el 11/09/2015 por valor de $582.356.657 existe saldo de $427.823.536 que se encuentra sin amortizar</t>
  </si>
  <si>
    <t>Aunque existe desde 2019 proceso judicial por controversia contractual contra el municipio de Pivijay (Magdalena), esto no garantiza la recuperación de los recursos
La compañía aseguradora- garante, tampoco ha reconocido a la entidad pública, por lo cual se encuentran en riesgo de pérdida.</t>
  </si>
  <si>
    <t>Realizar seguimiento trimestral al avance del proceso instaurado a la fecha (47001233300020190080500),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</si>
  <si>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2132670 en la página 136</t>
  </si>
  <si>
    <t>FILA_120</t>
  </si>
  <si>
    <t>Realizar mesas de trabajo de seguimiento con el municipio de Pivijay (Magdalena) para promover las acciones de su parte hacia el contratista, con registro de compromisos</t>
  </si>
  <si>
    <t>rad. 20222700178991 de 28-09-2022 mesa de trabajo 
radicado 20222700206001 del 04 de noviembre de 2022.
radicado 20222700188401 del 13 de octubre de 2022.
radicado 20222700199571 del 26 de octubre de 2022.
Control de Asitencia reunión celebrada el 23 de septiembre de 2022.
radicado 20222700223081 del 03 de diciembre de 2022.
radicado 20222700226611 del 12 de diciembre de 2022.</t>
  </si>
  <si>
    <t>FILA_121</t>
  </si>
  <si>
    <t>AF2021-13</t>
  </si>
  <si>
    <t>Amortización anticipo contrato 2132723. Cuantía $108.192.000. convenio 212080 DPS, se entregaron recursos en calidad de anticipo al contratista CONSORCIO O.L.T. LOGISTICS S.A.S, el 28/02/2014 por $5.787.635.723 existe saldo de $108.192.000 que se encuentra sin amortizar</t>
  </si>
  <si>
    <t>Aunque existe denuncia penal ante la Fiscalía en investigación, esto no garantiza la recuperación de los recursos
La compañía aseguradora- garante, tampoco ha reconocido a la entidad pública, por lo cual se encuentran en riesgo de pérdida.</t>
  </si>
  <si>
    <t>Realizar seguimiento trimestral al avance del  proceso instaurado a la fecha (110016099069202255953),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</si>
  <si>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2132723 en la página 136</t>
  </si>
  <si>
    <t>FILA_122</t>
  </si>
  <si>
    <t>Realizar mesas de trabajo de seguimiento con el municipio de Pelaya (Cesar) para promover las acciones de su parte hacia el contratista, con registro de compromisos</t>
  </si>
  <si>
    <t>Con rad No. 20222700186721 se remite a la entidad territoral los compromisos adquiridos .
Radicado 202227001984811 del 24 de octubre de 2022.
Radicado 20222700225931 del 09 de diciembre de 2022.
Radicado 20222700229371 del 15 de diciembre de 2022
Radicado 20222700231791 del 20 de diciembre de 2022
Radicado 20222700229641 del 15 de diciembre de 2022</t>
  </si>
  <si>
    <t>FILA_123</t>
  </si>
  <si>
    <t>AF2021-14</t>
  </si>
  <si>
    <t>Amortización Anticipo Contrato 2132736. Cuantía $80.752.000. Convenio 212080 DPS, se entregaron recursos en calidad de anticipo al contratista Consorcio Asfaltar el 28/02/2014 por $1.797.068.126 existe saldo de $80.752.000 que se encuentra sin amortizar</t>
  </si>
  <si>
    <t>Aun no existe proceso judicial de controversia contractual contra el municipio de Pelaya (cesar)
La compañía aseguradora- garante, tampoco ha reconocido a la entidad pública, por lo cual se encuentran en riesgo de pérdida.</t>
  </si>
  <si>
    <t>Realizar seguimiento al avance del inicio de acción judicial radicado en Oficina Jurídica 20212700083453 y 20215400105453,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</si>
  <si>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2132736 en la página 136</t>
  </si>
  <si>
    <t>SUBGERENCIA DE DESARROLLO DE PROYECTOS (DESARROLLO DE PROYECTOS 2)
OFICINA JURÍDICA (DEFENSA JURÍDICA)
SUBGERENCIA FINANCIERA (CONTABILIDAD)</t>
  </si>
  <si>
    <t>FILA_124</t>
  </si>
  <si>
    <t>Con rad No. 20222700186721 se remite compromisos adquiridos
Radicado 20222700186721 del 11 de octubre de 2022
Radicado 202227001984811 del 24 de octubre de 2022.
Radicado 20222700225931 del 09 de diciembre de 2022.
Radicado 20222700229371 del 15 de diciembre de 2022
Radicado 20222700231791 del 20 de diciembre de 2022
Radicado 20222700229641 del 15 de diciembre de 2022</t>
  </si>
  <si>
    <t>FILA_125</t>
  </si>
  <si>
    <t>AF2021-15</t>
  </si>
  <si>
    <t>Amortización Anticipo Contrato 2133431. Cuantía $ 28.206.605. Convenio 212080 DPS,  se entregaron recursos en calidad de anticipo al contratista CONSORCIO PARQUE SOPETRAN el 12/05/2015 de $199.585.959 existe saldo de $28.206.605 que se encuentra sin amortizar</t>
  </si>
  <si>
    <t>Aunque está en estudio el inicio de acción judicial por controversia contractual contra municipio de Sopetrán (Antioquia), esto no garantiza la recuperación de los recursos
La compañía aseguradora- garante, tampoco ha reconocido a la entidad pública, por lo cual se encuentran en riesgo de pérdida.</t>
  </si>
  <si>
    <t>Realizar mesas de trabajo de seguimiento con el municipio de Sopetrán (Antioquia) para promover las acciones de su parte hacia el contratista, con registro de compromisos</t>
  </si>
  <si>
    <t>Rad. 20222700178911 de 28-09-2022, mesa trabajo
Radicado 20222700205911 del 04 de noviembre de 2022.
Radicado 20222700219031 del 24 de noviembre de 2022
Radicado.20222700228111 del 14 de diciembre de 2022.
Radicado. 20222700230421 del 16 de diciembre de 2022.
Radicado  20222700231051 del 19 de diciembre de 2022.</t>
  </si>
  <si>
    <t>FILA_126</t>
  </si>
  <si>
    <t>Solicitar al Comité de Sostenibilidad Contable, Seguimiento y Castigo de Activos reconocer el valor ejecutado por el contratista pendiente de pago por parte de Enterritorio, y realizar el cruce con el valor pendiente de legalizar del anticipo, descontando los impuestos que correspondan.</t>
  </si>
  <si>
    <t>Acta del comité</t>
  </si>
  <si>
    <t>Aún procede la presentación de los casos al comité para que se decida allí de su cierre financiero y del cruce de cuentas, lo cual no se podrá realizar mediante factura o cuentas de cobro con pagos al contratista derivado.</t>
  </si>
  <si>
    <t>SUBGERENCIA DE DESARROLLO DE PROYECTOS (DESARROLLO DE PROYECTOS 2)
SUBGERENCIA FINANCIERA (CONTABILIDAD)</t>
  </si>
  <si>
    <t>FILA_127</t>
  </si>
  <si>
    <t>AF2021-16</t>
  </si>
  <si>
    <t>Amortización Anticipo Contrato 2133443. Cuantía $568.865.578. Convenio 212080 DPS, se entregaron recursos en calidad de anticipo al contratista CONSORCIO ACUANORTE el 10/05/2016 por$1.289.652.183 existe saldo de $568.865.578 que se encuentra sin amortizar</t>
  </si>
  <si>
    <t>Aunque existe existe procesos judiciales de controversia contractual contra el municipio de Guamo (Tolima), esto no garantiza la recuperación de los recursos
La compañía aseguradora- garante, tampoco ha reconocido a la entidad pública, por lo cual se encuentran en riesgo de pérdida.</t>
  </si>
  <si>
    <t xml:space="preserve">Realizar seguimiento al cumplimiento del acuerdo de transacción suscrito entre el Municipio del Guamo (Tolima) y el Consorcio Acuanorte hasta su cierre, con trámite de desembolso </t>
  </si>
  <si>
    <t>Comprobante de Egreso</t>
  </si>
  <si>
    <t>Mediante comunicado rad.20222700179071 del 28/09/2022 se realizó citación a mesa trabajo Presencial 20-10-2022 para tratar principalmente los temas del cierre de obligaciones contractuales y la amortización del anticipo.  El SDP firma compromiso 78 de cumplimiento en nuevo plazo, inicial era dic 2022</t>
  </si>
  <si>
    <t>FILA_128</t>
  </si>
  <si>
    <t>AF2021-17</t>
  </si>
  <si>
    <t>Amortización Anticipo Contrato 2133534. Cuantía $16.470.972. convenio 212080 DPS, se entregaron recursos en calidad de anticipo al contratista CONSTRUCCIONES DE LA MOJANA Y EL SAN JORGE S.A.S, el 29/07/2014 por valor de $164.659.692 existe saldo de $16.470.972 que se encuentra sin amortizar</t>
  </si>
  <si>
    <t>Aunque la entidad está estudiando la viabilidad de iniciar proceso judicial por controversia contractual contra el municipio de Guaranda (Sucre), esto no garantiza la recuperación de los recursos
La compañía aseguradora- garante, tampoco ha reconocido a la entidad pública, por lo cual se encuentran en riesgo de pérdida.</t>
  </si>
  <si>
    <t>FILA_129</t>
  </si>
  <si>
    <t>AF2021-18</t>
  </si>
  <si>
    <t>Amortización anticipo contrato 2133735. Cuantía $222.039.080. Convenio 212080 DPS, se entregaron recursos en calidad de anticipo al contratista APEX LLC - ARCHITECTURAL PROJECTS &amp; ENGINEERING, el 22/07/2016 por valor de $296.141.904 existe saldo de $222.039.080 que se encuentra sin amortizar</t>
  </si>
  <si>
    <t>Aunque la entidad está estudiando la viabilidad de iniciar proceso judicial, esto no garantiza la recuperación de los recursos
La compañía aseguradora- garante, tampoco ha reconocido a la entidad pública, por lo cual se encuentran en riesgo de pérdida.</t>
  </si>
  <si>
    <t>Realizar seguimiento trimestral al avance del  proceso instaurado a la fecha (41001333300220180008200),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</si>
  <si>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2133735 en la página 136</t>
  </si>
  <si>
    <t>FILA_130</t>
  </si>
  <si>
    <t>Realizar mesas de trabajo de seguimiento con el municipio de Palestina (Huila) para promover las acciones de su parte hacia el contratista, con registro de compromisos</t>
  </si>
  <si>
    <t>rad.20222700113041 del 16/06/2022 mesa de trabajo
rad.20222700179001 del 28/09/2022 mesa de trabajo
Radicado 20222700198571 del 24 de octubre de 2022
Radicado 20222700220671 del 29 de noviembre de 2022
Radicado 20222700220691 del 29 de noviembre de 2022
Radicado 20222700230901 del 19 de diciembre de 2022
Radicado 20222700230911 del 19 de diciembre de 2022</t>
  </si>
  <si>
    <t>FILA_131</t>
  </si>
  <si>
    <t>AF2021-19</t>
  </si>
  <si>
    <t>Amortización Anticipo Contrato 2133846. Cuantía $56.279.170.  Convenio 212080 DPS, se entregaron recursos en calidad de anticipo al contratista Carlos Augusto Restrepo Salazar el 14/09/2017 por valor de $258.085.910 existe saldo de $56.279.170 que se encuentra sin amortizar</t>
  </si>
  <si>
    <t>A la fecha del proceso auditor se evidencia que no han sido devueltos por parte del contratista beneficiario y la compañía aseguradora- garante tampoco ha reconocido a la entidad pública.</t>
  </si>
  <si>
    <t>Realizar seguimiento trimestral al avance del  proceso instaurado a la fecha (66001333300620200030900),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</si>
  <si>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2133846 en la página 137</t>
  </si>
  <si>
    <t>FILA_132</t>
  </si>
  <si>
    <t>Realizar mesas de trabajo de seguimiento con el municipio de Marsella (Risaralda) para promover las acciones de su parte hacia el contratista, con registro de compromisos</t>
  </si>
  <si>
    <t>Radicado 20222700169481 mesa de trabajo 
Radicado 20222700187251 mesa de trabajo 
Radicado 20222700191911 del 18 de octubre de 2022
Radicado 20222700221851 del 30 de noviembre de 2022
Radicado 20222700225721 del 09 de diciembre de 2022
Radicado 20222700227011 del 13 de diciembre de 2022</t>
  </si>
  <si>
    <t>FILA_133</t>
  </si>
  <si>
    <t>AF2021-20</t>
  </si>
  <si>
    <t>Amortización anticipo contrato 2133894. Cuantía $432.441.294. Convenio 212080 DPS, se entregaron recursos en calidad de anticipo al contratista T L INGEAMBIENTE SAS el 12/05/2016 de $432.441.294 la totalidad del mismo se encuentra sin amortizar</t>
  </si>
  <si>
    <t>A la fecha del proceso auditor se evidencia que no han sido devueltos por parte del municipio de Candelaria (Valle del Cauca),  y la compañía aseguradora- garante tampoco ha reconocido a la entidad pública.</t>
  </si>
  <si>
    <t>Realizar seguimiento trimestral al avance del  proceso instaurado a la fecha (76001333301320200017100),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</si>
  <si>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2133894 en la página 137</t>
  </si>
  <si>
    <t>FILA_134</t>
  </si>
  <si>
    <t>Realizar mesas de trabajo de seguimiento con el municipio de Candelaria (Valle del Cauca) para promover las acciones de su parte hacia el contratista, con registro de compromisos</t>
  </si>
  <si>
    <t>Rad. 20222700134831 envía al municipio de Candelaria los Compromisos 
El municipio de Candelaria remite Rad. 20224300295622  de 08-08-2022 con denuncia penal contra el contratista
Rad. 20222700179081 de 28-09-2022, reunión presencial 
Radicado 20222700109931 del 13 de junio de 2022.
Radicado 0222700198471 del 24 de octubre de 2022
Radicado 20222700218961 del 24 de noviembre de 2022</t>
  </si>
  <si>
    <t>FILA_135</t>
  </si>
  <si>
    <t>AF2021-21</t>
  </si>
  <si>
    <t>Amortización anticipo contrato 2133917. Cuantía $24.296.939. Convenio 212080 DPS, se entregaron recursos en calidad de anticipo al contratista CONSORCIO PLAZA ARJONA el 28/05/2015 por $468.351.618 de los cuales $24.296.939 se encuentra sin amortizar</t>
  </si>
  <si>
    <t>A la fecha del proceso auditor se evidencia que no han sido devueltos por parte del municipio de Arjona (Bolívar),  y la compañía aseguradora- garante tampoco ha reconocido a la entidad pública.</t>
  </si>
  <si>
    <t>Realizar seguimiento trimestral al avance del  proceso instaurado a la fecha (aún no se ha asignado radicado por parte de la Fiscalía General de la Nación),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</si>
  <si>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2133917 en la página 137</t>
  </si>
  <si>
    <t>FILA_136</t>
  </si>
  <si>
    <t>Realizar mesas de trabajo de seguimiento con el municipio de Arjona (Bolívar) para promover las acciones de su parte hacia el contratista, con registro de compromisos</t>
  </si>
  <si>
    <t>Radicado 20222700198611 del 24 de octubre de 2022.
Radicado 20222700220581 del 29 de noviembre de 2022.
Radicado 20222700220601 del 29 de noviembre de 2022
Radicado 20222700220611 del 29 de noviembre de 2022
Radicado  20222700230891 del 19 de diciembre de 2022
Radicado 20222700230121 del 16 de diciembre de 2022</t>
  </si>
  <si>
    <t>FILA_137</t>
  </si>
  <si>
    <t>AF2021-22</t>
  </si>
  <si>
    <t>Amortización anticipo contrato 2131675. Cuantía $1.189.215.261. Convenio 212081 ICBF, se entregaron recursos en calidad de anticipo al contratista CONSORCIO EDUCACIÓN INNOVADORA el 27/05/2015 por $1.189.215.261 y la totalidad de los mismos se encuentra sin amortizar</t>
  </si>
  <si>
    <t>Seguimiento trimestral al avance del proceso radicado 20222200028981,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</si>
  <si>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2131675 en la página 137</t>
  </si>
  <si>
    <t>FILA_138</t>
  </si>
  <si>
    <t>AF2021-23</t>
  </si>
  <si>
    <t>Amortización anticipo contrato 2162855. Cuantía $964.867.903. Convenio 215085 Fondo TIC se entregaron recursos en calidad de anticipo al contratista UNION TEMPORAL EDUCANDO el 22/12/2016 de $7.143.616.131 de los cuales $964.867.903 se encuentra sin amortizar</t>
  </si>
  <si>
    <t>Aunque existe desde 2018 proceso judicial de controversia contractual contra el contratista incumplido, esto no garantiza la recuperación de los recursos
La compañía aseguradora- garante, tampoco ha reconocido a la entidad pública, por lo cual se encuentran en riesgo de pérdida.</t>
  </si>
  <si>
    <t>Realizar seguimiento trimestral al avance de los procesos instaurados a la fecha (penal 110016000050201813203, contractual 25000233600020190037800),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</si>
  <si>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2162855 en la página 138</t>
  </si>
  <si>
    <t>FILA_139</t>
  </si>
  <si>
    <t>AF2021-24</t>
  </si>
  <si>
    <t>Amortización anticipo contrato 2162857. Cuantía $355.032.816. Convenio 215085 Fondo TIC se entregaron recursos en calidad de anticipo al contratista CONSORCIO INTEGRADORES 2018 el 31/2/2017 de $9.167.099.319 de los cuales $355.032.816 se encuentra sin amortizar</t>
  </si>
  <si>
    <t>A la fecha del proceso auditor se evidencia que los recursos están en grave riesgo de pérdida.
La compañía aseguradora- garante tampoco ha reconocido a la entidad pública.</t>
  </si>
  <si>
    <t>Realizar seguimiento trimestral al avance del  proceso instaurado a la fecha (25000233600020180105500),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</si>
  <si>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2162857 en la página 138</t>
  </si>
  <si>
    <t>FILA_140</t>
  </si>
  <si>
    <t>AF2021-25</t>
  </si>
  <si>
    <t>Amortización anticipo contrato 2172011. Cuantía $175.870.335. Convenio 216144 USPEC, se entregaron recursos en calidad de anticipo al contratista CONSORCIO COM el 14/12/2018 de $462.967.773 de los cuales $175.870.335 se encuentra sin amortizar</t>
  </si>
  <si>
    <t>Realizar seguimiento trimestral al avance del proceso instaurado a la fecha (proceso judicial radicado el 5 de julio de 2022, ante los juzgados civiles del circuito de Bogotá se encuentra pendiente radicado y admisión demanda),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</si>
  <si>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2172011 en la página 139</t>
  </si>
  <si>
    <t>FILA_141</t>
  </si>
  <si>
    <t>AF2021-26</t>
  </si>
  <si>
    <t>Amortización Anticipo Contrato 2180863. Cuantía $83.373.772. convenio 216144 USPEC, se entregaron recursos en calidad de anticipo al contratista José Javier Moreno Pachón  el 14/12/2018 de $167.425.432 de los cuales $83.373.772 se encuentra sin amortizar</t>
  </si>
  <si>
    <t>Realizar seguimiento trimestral al avance del proceso instaurado a la fecha (Denuncia penal pendiente de asignación, radicado 6 de octubre de 2021),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</si>
  <si>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2180863 en la página 140</t>
  </si>
  <si>
    <t>FILA_142</t>
  </si>
  <si>
    <t>AF2021-27</t>
  </si>
  <si>
    <t>Amortización anticipo contrato 2191698. Cuantía $421.702.015. Convenio 216144 USPEC, se entregaron recursos en calidad de anticipo al contratista CONSORCIO ARCOB CARCELES el 23/03/2021 de $421.702.015 la totalidad se encuentra sin amortizar</t>
  </si>
  <si>
    <t xml:space="preserve">Los recursos entregados en calidad de anticipo se encuentran sin amortizar. </t>
  </si>
  <si>
    <t>Realizar seguimiento trimestral al avance del proceso instaurado a la fecha (11001334306320220020500), y reporte al Grupo de Contabilidad para las revelaciones trimestrales en estados financieros</t>
  </si>
  <si>
    <t>Se adjunta memorando 20221100143243 con el cual la Oficina Asesora Jurídica reportó la información y por parte del Grupo de Contabilidad las revelaciones a los estados financieros con corte a septiembre de 2022 en donde se incluyó la información enviada para el contrato 2191698 en la página 140</t>
  </si>
  <si>
    <t>FILA_143</t>
  </si>
  <si>
    <t>AF2021-28</t>
  </si>
  <si>
    <t>Formulario F1 INGRESOS DE ORIGEN DIFERENTES AL PRESUPUESTO GENERAL DE LA NACIÓN - SIRECI. Sobre la ejecución, en información no se evidencia el reporte de la totalidad de los rubros de origen diferente al PGN, registrados en comunicación 20223700031113, punto 32. Se presenta sólo reporte de los rubros arrendamiento y servicios:</t>
  </si>
  <si>
    <t>Deficiencias en los mecanismos de control y seguimiento de la información reportada en el aplicativo SIRECI.
Errores involuntarios en el cargue de la información, por cuanto dos celdas de la primera sección y dos celdas de la segunda sección no fueron numeradas de forma consecutiva.</t>
  </si>
  <si>
    <t>Verificar los criterios de la información del formulario F1 para el reporte de cuenta anual consolidado de 2022, para garantizar la desagregación de todos los rubros asociados y el reporte integral de la información</t>
  </si>
  <si>
    <t>Verificar los criterios de la información del formulario F1 para el reporte de cuenta anual consolidado de 2022, para garantizar la desagregación de todos los rubros asociados y el reporte integral de la información en SIRECI</t>
  </si>
  <si>
    <t>Formato diligenciado y cargado en SIRECI</t>
  </si>
  <si>
    <t>El reporte de la vigencia 2022 se realizará en SIRECI entre marzo y abril de 2023.</t>
  </si>
  <si>
    <t>SUBGERENCIA FINANCIERA (PRESPUESTO)
ASESORÍA DE CONTROL INTERNO</t>
  </si>
  <si>
    <t>FILA_144</t>
  </si>
  <si>
    <t>AF2021-29</t>
  </si>
  <si>
    <t>Control Interno Contable. a) Existen partidas por depurar por $3.947 millones que  datan desde 2008. b) Provisión en la cuenta Obligaciones Implícitas por $12.200 millones que ha tenido impacto en la utilidad c) Recomendaciones de evaluación de control interno contable 2021 d) Cuenta Ganancia o pérdida por conversión de estados financieros, ajustes que deben afectar el resultado de 2021.</t>
  </si>
  <si>
    <t>Debilidades en el adecuado seguimiento y control a los diferentes procesos evaluados.</t>
  </si>
  <si>
    <t>Presentar nuevamente el castigo de activos ante la Junta Directiva de cuentas por cobrar que se originan por el rubro de contingencias de acuerdo con sus observaciones, y registrarlo contablemente</t>
  </si>
  <si>
    <t>Acta de Junta Directiva y soporte de registro contable</t>
  </si>
  <si>
    <t>Se adjunta certificado de extracto de acta de la sesión de Junta Direcitva realizada el 29-07-2022 en donde se aprobó el castigo de 16 casos presentados, así como los registros contables correspondientes</t>
  </si>
  <si>
    <t>SUBGERENCIA DE DESARROLLO DE PROYECTOS (DESARROLLO DE PROYECTOS 1, 2 y 4)
OFICINA ASESORA JURÍDICA (ASUNTOS CORPORATIVOS)
SUBGERENCIA FINANCIERA (CONTABILIDAD)</t>
  </si>
  <si>
    <t>FILA_145</t>
  </si>
  <si>
    <t>Informar al Grupo de Contabilidad por parte de la Subgerencia de Desarrollo de Proyectos el uso o recuperación de los saldos de la cuenta Obligaciones Implicitas para el registro en los estados financieros</t>
  </si>
  <si>
    <t>Informe mensual de provisiones de obligaciones implícitas con los soportes contables correspondientes</t>
  </si>
  <si>
    <t>Los informes de obligaciones implícitas correspondiente a los meses julio, agosto, septiembre, octubre, noviembre y diciembre de 2022, continen registros, clasificado por grupo, convenio y valoración, de acuerdo con la información presentada por las Gerencias de Grupo mediante memorando. Se adjuntan los registros contables sobre obligaciones implícitas de julio a noviembre de 2022</t>
  </si>
  <si>
    <t>SUBGERENCIA DE DESARROLLO DE PROYECTOS (DESARROLLO DE PROYECTOS 1, 2, 3 y 4)
SUBGERENCIA FINANCIERA (CONTABILIDAD)</t>
  </si>
  <si>
    <t>FILA_146</t>
  </si>
  <si>
    <t>Modificar y socializar el procedimiento P-GG-04 AFECTACIÓN Y GESTIÓN PARA LA RECUPERACIÓN DE RECURSOS DE CONTINGENCIAS, incluyendo la etapa de elaboración del Reporte mensual de Obligaciones Implicitas</t>
  </si>
  <si>
    <t>Procedimiento actualizado y lista asistencia socialización</t>
  </si>
  <si>
    <t>Se actualizó el Procedimiento P-GG-04 Afectación y Gestión para la Recuperación de Contingencias donde se incluyó la etapa inicial de la provisión de la Contingencia y la elaboración mensual del informe de Obligaciones Implicitas. La socialización se realizó el 23 de diciembre de 2022.</t>
  </si>
  <si>
    <t>SUBGERENCIA DE DESARROLLO DE PROYECTOS (DESARROLLO DE PROYECTOS 1, 2, 3 y 4)
SUBGERENCIA FINANCIERA (CONTABILIDAD)
SUBGERENCIA FINANCIERA (PRESUPUESTO)</t>
  </si>
  <si>
    <t>FILA_147</t>
  </si>
  <si>
    <t>Adoptar las recomendaciones del informe de evaluación de control interno contable 2021</t>
  </si>
  <si>
    <t>Seguimiento de obligaciones implícitas documentado
P-SI-03 Acciones de mejora y correctivas actualizado</t>
  </si>
  <si>
    <t>1. Se envió a la Subgerencia de Desarrollo de Proyectos memorandos 20223100056743  y 20223100153463  indicando la importancia en el cumplimiento de entrega de información oportuna.
2. Se definió que no era procedente actualizar el P-SI-03 Acciones de mejora y correctivas, sino incluir en el plan de trabajo de la revisoría fiscal este seguimiento a la adopción de planes y recomendaciones</t>
  </si>
  <si>
    <t>FILA_148</t>
  </si>
  <si>
    <t>AF2021-30</t>
  </si>
  <si>
    <t>Ejecución Presupuestal de Ingresos.  Vigencia 2021, evidencia baja ejecución presupuestal de ingreso, correspondiente al 64% de lo presupuestado, en especial en el rubro Recursos de Gerencia de Proyectos, refleja falencias de gestión para el logro de metas y objetivos establecidos dentro de los Planes y Programas estratégicos de la Entidad.</t>
  </si>
  <si>
    <t>Deficiencias y debilidades de los procesos de planeación y programación presupuestal
Fallas en la planeación y cumplimiento de compromisos pactados en los procesos contractuales celebrados
Debilidades en procesos de contratación derivada que generan demandas</t>
  </si>
  <si>
    <t>Revisar mensualmente la ejecución del presupuesto de ingresos entre la Subgerencia de Desarrollo de Proyectos y el Grupo de Presupuesto y gestionar las modificaciones o reducciones que apliquen</t>
  </si>
  <si>
    <t>Reporte trimestral de ejecución mensual de ingresos y resolución de modificación de presupuesto</t>
  </si>
  <si>
    <t>Con radicado 20223700110603 de agosto de 2022 la Gerencia General solicitó modificar la unidad de medida, por lo cual se hizo el cambio en descripción y cantidad.  Se presenta la propuesta de reducción del presupuesto de ingresos y gastos 2022 a la Junta Directiva el 10 de noviembre de 2022, aprobado en Acuerdo 310  y Resolucion 416 del 17 de noviembre de 2022</t>
  </si>
  <si>
    <t>SUBGERENCIA DE DESARROLLO DE PROYECTOS (1, 2, 3 Y 4)
SUBGERENCIA FINANCIERA (PRESUPUESTO)</t>
  </si>
  <si>
    <t>FILA_149</t>
  </si>
  <si>
    <t>AF2021-31</t>
  </si>
  <si>
    <t>Ejecución Presupuestal de Gastos. Vigencia 2021, se evidenció baja ejecución presupuestal de gastos, correspondiente al 66%.  Inefectividad en la gestión y falta de oportunidad para la ejecución de recursos públicos contratados por la Entidad,</t>
  </si>
  <si>
    <t xml:space="preserve">Debilidades en el establecimiento de controles efectivos en la ejecución de los recursos
El 43% de los Convenios tienen litigios pendientes, un 3% estaría en proceso de iniciarlos. Al menos un 10% tendrían saldos a presentar al Comité de Sostenibilidad Contable. 
El 15% ya han sido finalizados o liquidados, existiendo aún acciones pendientes para su cierre final. </t>
  </si>
  <si>
    <t>Revisar bimestralmente la ejecución del presupuesto de gastos entre la Subgerencia de Desarrollo de Proyectos, la Oficina Asesora Jurídica (rubro gerencia de proyectos) y el Grupo de Presupuesto y gestionar las modificaciones o reducciones que apliquen</t>
  </si>
  <si>
    <t>Reporte bimestral de seguimiento y soporte de liberación de compromisos en procesos litigiosos</t>
  </si>
  <si>
    <t>Con radicado 20223700110603 de agosto de 2022 la Gerencia General solicitó modificar la cantidad de la unidad de medida, aclarando que será en julio, septiembre y noviembre.
Memorando 20221100138623 solicita modificar rubro de Sentencias y conciliaciones para el 2022, soportes de septiembre y noviembre. Se remite informe de liberación de compromisos que no se constituyen en 2023.</t>
  </si>
  <si>
    <t>SUBGERENCIA DE DESARROLLO DE PROYECTOS (1, 2, 3 Y 4)
OFICINA ASESORA JURÍDICA (DEFENSA JURÍDICA)
SUBGERENCIA FINANCIERA (PRESUPUESTO)</t>
  </si>
  <si>
    <t>FILA_150</t>
  </si>
  <si>
    <t>Revisar bimestralmente la ejecución del presupuesto de gastos entre la Subgerencia de Desarrollo de Proyectos (rubro gerencia de proyectos) y el Grupo de Presupuesto y gestionar las modificaciones o reducciones que apliquen</t>
  </si>
  <si>
    <t>Reporte bimestral de seguimiento ejecución de gastos y resolución de modificación de presupuesto</t>
  </si>
  <si>
    <t>Con radicado 20223700110603 de agosto de 2022 la Gerencia General solicitó modificar la cantidad de la unidad de medida, aclarando que será en julio y septiembre. Se presenta la propuesta de reducción del presupuesto de ingresos y gastos 2022 a la Junta Directiva el 10 de noviembre de 2022, aprobado en Acuerdo 310  y Resolucion 416 del 17 de noviembre de 2022</t>
  </si>
  <si>
    <t>FILA_151</t>
  </si>
  <si>
    <t>AF2021-32</t>
  </si>
  <si>
    <t>Traslados Presupuestales. ENTerritorio en su actuar, desconoció la normatividad aplicable al procedimiento de desagregación interna y modificaciones realizadas sobre los Recursos de Gerencia de Proyectos. De manera voluntaria modificó la solicitud de traslado requerida por el Gerente del Grupo de Tecnologías de la Entidad, desconociendo las necesidades expuestas por este.</t>
  </si>
  <si>
    <t>Deficiencias en los controles para este procedimiento de traslados presupeustales</t>
  </si>
  <si>
    <t>Realizar el ajuste al presupuesto aprobado para la vigencia 2022  en relación a la disponibilidad inicial mediante el acto administrativo.</t>
  </si>
  <si>
    <t xml:space="preserve">Resolución </t>
  </si>
  <si>
    <t>Se realizó el ajuste de la Disponibilidad Inicial como se evidencia en la Resolución 69 del 24 de febrero de 2022, “Por la cual se hacen ajustes al presupuesto de ingresos y gastos (…)”</t>
  </si>
  <si>
    <t>SUBGERENCIA FINANCIERA (PRESUPUESTO)</t>
  </si>
  <si>
    <t>FILA_152</t>
  </si>
  <si>
    <t>AF2021-33</t>
  </si>
  <si>
    <t>Pago Impuesto Predial y Derechos de Beneficencia Cuantía $2.972.000. Durante la vigencia de 2021 se realizaron pagos por concepto de sanciones e intereses de mora en el impuesto predial y derechos de beneficencia a su cargo, por $2.972.000, debido a pago extemporáneo de estas obligaciones tributarias</t>
  </si>
  <si>
    <t xml:space="preserve">No realizar oportunamente los pagos de las obligaciones tributarias y no llevar un adecuado control y seguimiento sobre los mismos </t>
  </si>
  <si>
    <t>Actualizar el perfil de riesgo operacional de 2022 con el riesgo y control asociados a este evento de riesgo identificado</t>
  </si>
  <si>
    <t>Perfil de riesgos de los procesos de Gestión Administrativa y Gestión Financiera actualizados</t>
  </si>
  <si>
    <t>Se adjunta acta de reunión que contiene la actualización del perfil de riesgo operacional de 2022 del proceso de gestión administrativa 
Se adjunta acta de reunión y matriz de riesgos que contiene la actualización del perfil de riesgo operacional de 2022 del proceso de gestión financiera</t>
  </si>
  <si>
    <t>SUBGERENCIA ADMINISTRATIVA (SERVICIOS ADMINISTRATIVOS)
SUBGERENCIA FINANCIERA (CONTABILIDAD)
PLANEACIÓN Y GESTIÓN DE RIESGOS</t>
  </si>
  <si>
    <t>FILA_153</t>
  </si>
  <si>
    <t>AF2021-34</t>
  </si>
  <si>
    <t>Contribución Estampilla Pro-Universidad. Cuantía de $39.969.989. Durante la vigencia de 2021 se realizaron pagos por concepto de intereses de mora por extemporáneo contribución estampilla Pro-universidad por $39.969.989</t>
  </si>
  <si>
    <t>No realizar oportunamente los pagos de las obligaciones de la contribución de la Estampilla Pro-Universidad y no llevar un adecuado control y seguimiento sobre los mismos</t>
  </si>
  <si>
    <t>Consolidar y actualizar base de datos con los contratos objeto de aplicación del descuento Estampilla Pro-universidades</t>
  </si>
  <si>
    <t>Archivo de consulta en access</t>
  </si>
  <si>
    <t>Se adjuntan dos archivos Excel con corte a septiembre de 2022 y a diciembre de 2022 correspondientes a las consultas del access</t>
  </si>
  <si>
    <t>FILA_154</t>
  </si>
  <si>
    <t>Remitir las 6 fichas técnicas para el inicio de acciones judiciales a la Oficina Asesora Jurídica</t>
  </si>
  <si>
    <t>Fichas de solicitud</t>
  </si>
  <si>
    <t>El plan está diseñado para 6 proveedores, se registraron las gestiones para cuatro de ellos, teniendo en cuenta que para los dos restantes se realizaron los pagos correspondientes o se aplicaron los descuentos en desembolsos tramitados. Se adjuntan los 4 memorandos enviados  a la Oficina Asesora Jurídica. Ver soporte de recaudos.</t>
  </si>
  <si>
    <t>FILA_155</t>
  </si>
  <si>
    <t>Radicar las demandas de acuerdo con las 6 fichas técnicas remitidas</t>
  </si>
  <si>
    <t>Radicado de demanda</t>
  </si>
  <si>
    <t>Se remiten demandas radicadas en contra del Consorcio Anapoima, Consorcio Bahia, Consorcio Temis, Infraestructura 2013, Media commerce,Novacion Blue y Consocio Tucanos</t>
  </si>
  <si>
    <t>FILA_156</t>
  </si>
  <si>
    <t>AF2021-35</t>
  </si>
  <si>
    <t>Manejo de recursos en Convenios Interadministrativos. Existen veinticinco (25) casos con anticipos sin legalizar por $6.198.984.405, donde los recursos pagos provienen de convenios suscritos entre ENTerritorio y entidades territoriales (municipios y departamentos), no es obligatorio pactarse pólizas que amparen los recursos entregados. Tabla 33</t>
  </si>
  <si>
    <t>Los controles con que cuenta ENTerritorio para salvaguardar los recursos públicos entregados a entidades territoriales son insuficientes</t>
  </si>
  <si>
    <t>No aplica, ver campo observaciones</t>
  </si>
  <si>
    <t>La Subgerencia de Operaciones no formula acción porque "la entidad implementó la guía para elaborar esquemas de garantías, análisis de riesgo, el formato esquema de garantías y el anexo solicitud de contratación; los cuales establecen directrices, descripción técnica de riesgos y su mitigación, permitiendo determinar la garantía en los términos y condiciones del convenio a suscribir"</t>
  </si>
  <si>
    <t>FILA_157</t>
  </si>
  <si>
    <t>AF2021-36</t>
  </si>
  <si>
    <t>Contrato de Obra 2019000678 derivado del Convenio Interadministrativo 2191441- Municipio de Barbacoas – Nariño.  Falta de efectividad y eficacia en los controles de la interventoría por parte de ENTerritorio con el Municipio de Barbacoas- Nariño en la ejecución de la obra</t>
  </si>
  <si>
    <t>Deficiencias en la planeación y los controles efectivos
Deficiencias en la fase de planeación y viabilización del proyecto</t>
  </si>
  <si>
    <t>Gestionar la entrega final de la obra del municipio hacia Enterritorio y DPS</t>
  </si>
  <si>
    <t>Acta de entrega y recibo a satisfacción</t>
  </si>
  <si>
    <t>Radicado 20222700086993 la supervisión solicitó el inicio de acción judicial contra el municipio de Barbacoas por su falta de acciones contra su contratista de obra 
Con radicado No. 20225400092863 el Grupo de Gestión Contractual remitio a la OAJ la solicitud de inicio de acción judicial. El SDP firma compromiso 77 de cumplimiento en nuevo plazo, inicial era dic 2022</t>
  </si>
  <si>
    <t>FILA_158</t>
  </si>
  <si>
    <t>Elaborar un diagnóstico de las principales fallas de Enterritorio en el ejercicio de la interventoría y supervisión de proyectos en ejecución y establecer plan de acción para que no se repita en futuras ocasiones</t>
  </si>
  <si>
    <t>Diagnóstico y plan de acción</t>
  </si>
  <si>
    <t>Se remite el diagnóstico de las falencias encontradas en la supervisión y Gerencia de proyectos, esta diagnóstico se elaboró en mesas de trabajo con cada uno de los Gerentes y supervisores de la entidad.
Con base en el diagnóstico, se elaboró el plan de trabajo a seguir con el fin de fortalecer el ejercicio de la Supervisión técnica de los Proyectos.</t>
  </si>
  <si>
    <t>FILA_159</t>
  </si>
  <si>
    <t>AF2021-37</t>
  </si>
  <si>
    <t xml:space="preserve">Convenio No. 212080 de 2012 DPS. La supervisión del convenio es ejercida por DPS, pero en cumplimiento de lo estipulado, Enterritorio ha presentado los informes de gestión de 2013 a 2022. </t>
  </si>
  <si>
    <t>Enterritorio no cuenta con el personal suficiente para cumplir en forma debida y oportuna las funciones en virtud de los convenios y contratos que celebra, por lo que recurre a la contratación de servicios profesionales.</t>
  </si>
  <si>
    <t>La Gerencia de Desarrollo de Proyectos 2 justifica que no formula acción porque "ENTerritorio en el marco de sus obligaciones de gerencia integral ha dado estricto cumplimiento al numeral 10 de la Cláusula Tercera del Convenio Interadministrativo No. 212080, presentando los informes de gestión sobre el avance de ejecución en los diez (10) días hábiles a partir del vencimiento bimensual"</t>
  </si>
  <si>
    <t>FILA_160</t>
  </si>
  <si>
    <t>AF2021-38</t>
  </si>
  <si>
    <t>Convenio No. 2133081 de 2014 GIRARDOT. A pesar de requerimientos por parte de la supervisión de ENTerritorio, no fueron adelantadas acciones por el municipio de Girardot como supervisor del contrato de obra derivado, que permitan que los proyectos se ejecuten ajustados a lo previsto en el cronograma de la obra y cumplan con el fin de ponerlos al servicio de la población beneficiaria.</t>
  </si>
  <si>
    <t>Falta de efectividad y eficacia en los controles de la interventoría por parte de ENTerritorio con el Municipio de Girardot- Cundinamarca en la ejecución de la obra.</t>
  </si>
  <si>
    <t>Elaboración  quincenal por parte de los  supervisores designados de las fichas de seguimiento de proyecto, según modelo establecido por Enterritorio, mediante las cuales generen alertas oportunas frente a situaciones que puedan conllevar atrasos en la ejecución de la obra o alguna otra situación que afecte la ejecución a satisfacción del proyecto</t>
  </si>
  <si>
    <t>Fichas de seguimiento</t>
  </si>
  <si>
    <t xml:space="preserve">Se adjuntan las fichas de seguimiento y control de los siguientes proyectos:
Mes de Julio
-F-GG-54 Baranoa
-F-GG-54 Barbacoas
Mes de agosto
-F-GG-54 Baranoa
- F-GG-54 Buenaventura C513
- F-GG-54 Buenaventura C514
- F-GG-54 Chaparral
Mes de septiembre
-F-GG-54 Baranoa
- F-GG-54 Buenaventura C513
- F-GG-54 Buenaventura C515
- F-GG-54 Chaparral
-F-GG-54 Riohacha
</t>
  </si>
  <si>
    <t>FILA_161</t>
  </si>
  <si>
    <t>AF2021-39</t>
  </si>
  <si>
    <t xml:space="preserve">Acción de Repetición en Condena Proceso 11001310502020160032701 Elkin Rodrigo Cantor Martínez. Cuantía $1.236.332.480.  El Comité de Conciliación y Defensa Judicial del día 29/04/2022 no encontró viable iniciar una acción de repetición en contra del algún servidor de la entidad, para  buscar  el  resarcimiento  por  el  pago  que  efectúo  el 14/12/2021  en  condena  por $1.236.332.480. </t>
  </si>
  <si>
    <t>FONADE (hoy ENTerritorio) hizo uso indebido de la figura de contratos de prestación de servicios reglado por Ley 80 de 1993, y demandante logro que se condenara a la entidad pública  a  prestaciones sociales  e indemnización  puesto  que  probó la presunción  de que los servicios fueron ejecutados bajo un contrato de trabajo</t>
  </si>
  <si>
    <t>Solicitar concepto sobre los elementos constitutivos de las acciones de repetición a la ANDJE</t>
  </si>
  <si>
    <t>Comunicación</t>
  </si>
  <si>
    <t>Solicitud  concepto sobre los elementos constitutivos de las acciones de repetición  mediante oficio No.   20221100126621 del 13 de julio de 2022 a  ANDJE,  se adjunta respuesta No. 20227000002801-DAL del 19 de agosto del 2022 de ANDJE</t>
  </si>
  <si>
    <t>FILA_162</t>
  </si>
  <si>
    <t>AF2021-40</t>
  </si>
  <si>
    <t>Acción de repetición en condena proceso 11001310500320160056500 Ricardo Ospina. Cuantía $486.757.098. La entidad el 04/06/2021 pagó $474.157.098 por condena  y $12.600.000 por costas, el juez declaró la existencia del contrato realidad entre el 14-03-2013 y el 26-07-2015.</t>
  </si>
  <si>
    <t>Capacitaciones a supervisores sobre contrato realidad</t>
  </si>
  <si>
    <t xml:space="preserve">Lista de asistencia y presentación </t>
  </si>
  <si>
    <t>El 23 de agosto la ANDJE ,  dicto una capacitación  al Comité de Conciliación y a los abogados de la OAJ,  se adjunta listado de asisitencia y presentación de la misma.</t>
  </si>
  <si>
    <t>FILA_163</t>
  </si>
  <si>
    <t>Elaborar e implementar programa de capacitación, inducción y seguimiento al ejercicio de la supervisión, para la prevención del daño antijurídico, con material de consulta permanente para los supervisores de la entidad</t>
  </si>
  <si>
    <t>Elaborar programa de capacitación, inducción y seguimiento al ejercicio de la supervisión, para la prevención del daño antijurídico, con material de consulta permanente para los supervisores de la entidad</t>
  </si>
  <si>
    <t>Programa adoptado</t>
  </si>
  <si>
    <t>Durante la vigencia 2022 se elaboró el programa de capacitación, inducción y seguimiento al ejercicio de la supervisión, para la prevención del daño antijurídico, con material de consulta permanente para los supervisores de la entidad, incluido en el Plan Institucional de Capacitaciones (PIC) 2023. La Gerencia de Talento Humano envía correo explicando el plan para 2022</t>
  </si>
  <si>
    <t>SUBGERENCIA DE OPERACIONES (GESTIÓN CONTRACTUAL)
OFICINA ASESORA JURÍDICA (DEFENSA JURÍDICA)
SUBGERENCIA ADMINISTRATIVA (GESTIÓN DEL TALENTO HUMANO)</t>
  </si>
  <si>
    <t>FILA_164</t>
  </si>
  <si>
    <t>Implementar programa de capacitación, inducción y seguimiento al ejercicio de la supervisión, para la prevención del daño antijurídico, con material de consulta permanente para los supervisores de la entidad</t>
  </si>
  <si>
    <t>Informe de ejecución programa</t>
  </si>
  <si>
    <t>FILA_165</t>
  </si>
  <si>
    <t>AF2021-41</t>
  </si>
  <si>
    <t>Acción de Repetición en Condena Proceso 11001310503020190045800 Leidy Cubillos. Cuantía de $115.991.778. El Comité de Conciliación,en acta 560 de 2021 decidió no iniciar acción de repetición para buscar el resarcimiento por el pago del 17/07/2021 de $108.991.778 por condena y $7.000.000 por costas, dado que existió una relación laboral entre el 19-02-2009 y el 31-01-2017</t>
  </si>
  <si>
    <t>FONADE (hoy ENTerritorio) hizo uso indebido de la figura de contratos de prestación de servicios reglado por Ley 80 de 1993, y demandante logro que se condenara a la entidad pública  a  prestaciones sociales  e indemnización  puesto  que  probó la presunción de que los servicios fueron ejecutados bajo un contrato de trabajo</t>
  </si>
  <si>
    <t>Solicitar a la ANDJE capacitación dirigida a los abogados litigantes y los miembros del Comité de Conciliación sobre los elementos fundamentales de las acciones de repetición</t>
  </si>
  <si>
    <t>El 23 de agosto la ANDJE  dictó una capacitación  al Comité de Conciliación y a los abogados de la OAJ,  se adjunta listado de asistencia y presentación de la misma.</t>
  </si>
  <si>
    <t>FILA_166</t>
  </si>
  <si>
    <t>AF2021-42</t>
  </si>
  <si>
    <t>Vigencias Futuras Aprobadas antes de 2021 y Ejecutadas en 2021. Para el Contrato Interadministrativo 216144  USPEC se evidenció que la ejecución fue de un 0%. Para los contratos derivados: 2190239 – Interventoría Risaralda y contrato 2182503 - Consorcio Pílamo del convenio 216144 y de la cuota de gerencia, reporta en comunicación 20221100057101 ejecución de 0%.</t>
  </si>
  <si>
    <t>Debilidades en el cumplimiento de la normatividad presupuestal, en especial los principios de programación y anualidad
Falencias y debilidades de la Entidad, no sólo en los estudios y análisis para la contratación que celebra, sino en el desarrollo y ejecución de los mismos</t>
  </si>
  <si>
    <t>Capacitar a los Gerentes de Convenio y Supervisores de la Subgerencia de Desarrollo de Proyectos sobre la aplicación del trámite de vigencias futuras para convenios y contratos interadministrativos</t>
  </si>
  <si>
    <t>Se realizó capacitación a los responsables de la ejecución del presupuesto de gastos, así como a los apoyos financieros sobre el manejo de las vigencias futuras. 1. Lista de asistencia a capacitación efectuada el día 30 de agosto de 2022.
2.Presentación en PowerPoint expuesta en la capacitación efectuada el día 30 de agosto de 2022.</t>
  </si>
  <si>
    <t>SUBGERENCIA DE DESARROLLO DE PROYECTOS (DESARROLLO DE PROYECTOS 1, 2, 3 y 4)
SUBGERENCIA FINANCIERA (GRUPO PRESUPUESTO)</t>
  </si>
  <si>
    <t>FILA_167</t>
  </si>
  <si>
    <t>AF2021-43</t>
  </si>
  <si>
    <t xml:space="preserve">Vigencias Futuras Aprobadas Convenio 221014 FIDUAGRARIA. En acta 683 del 23/12/2021 de sesión ordinaria virtual la Junta Directiva de ENTerritorio aprobó para el Convenio 221014 celebrado con FIDUAGRARIA, vigencias futuras que incluyen para el 2021 $734,8 millones, cinco (5) días hábiles antes de culminar el año, sin prever la imposibilidad de ejecución de las mismas para esta vigencia. </t>
  </si>
  <si>
    <t>Debilidades y/o falencias en los procesos, procedimientos, seguimiento y control, para el trámite y aprobación de las Vigencias Futuras, contraviniendo la norma interna de ENTerritorio, en especial los Artículos 5to y 22 del Manual de Presupuesto.</t>
  </si>
  <si>
    <t>FILA_168</t>
  </si>
  <si>
    <t>AF2021-44</t>
  </si>
  <si>
    <t>Cuentas por Pagar Constituidas en la Vigencia 2020 y Ejecutadas Durante la Vigencia 2021. 
1. CXP en Convenio 212080 de 2020. CE 17089 vs factura electrónica CN-43. CE 10501 vs factura electrónica CN-36.
2. Inconsistencia en CXP Convenio 216144 de 2016, contrato 21802503. CE 16319 y 16320.
3. Inconsistencia Convenio 215028. CE  23466, 23467,23468 y 23469 evidencian errores en anexos.</t>
  </si>
  <si>
    <t xml:space="preserve">Errores e inconsistencias en la generación de los comprobantes, como en el caso del 10501, e imposibilidad de verificar la información, como en el caso de los comprobantes 17089, 23466, 23467,23468 y 23469, adicionalmente, soportes en los que la falta de claridad en la información podría inducir a errores en el registro y pago de los mismos. </t>
  </si>
  <si>
    <t>Según justifica la Gerencia de Contabilidad no se requiere formular acción para este hallazgo porque “El 50% indicado en la cuenta de cobro corresponde al saldo pendiente de giro del total del anticipo y es equivalente al 5% del valor total del contrato (la mitad del anticipo); por lo cual no se trata del cobro de un anticipo por el 50%.".</t>
  </si>
  <si>
    <t>FILA_169</t>
  </si>
  <si>
    <t>AF2021-45</t>
  </si>
  <si>
    <t>Cuentas por Pagar Constituidas en la vigencia 2021
La entidad confirmó la ocurrencia de errores en el registro de la información y omisión de soportes en la entrega de la misma.
En las cuentas por pagar se evidencia la contravención a lo estipulado en el Reglamento y Manual de Presupuesto en sentido de no pago oportuno de estas en las vigencias en que fueron radicadas (2018 y 2019)</t>
  </si>
  <si>
    <t>Ocurrencia de errores en el registro de la información.
Debilidades en el seguimiento, revisión y control de los documentos soporte, creando incertidumbre sobre la confiabilidad de la información. 
No entregar la totalidad de los documentos requeridos en los plazos establecidos constituye una obstrucción y limitante para el normal desarrollo del proceso auditor.</t>
  </si>
  <si>
    <t>Remitir en respuesta a los requerimientos efectuados  por el equipo auditor de la CGR a la entidad en el marco de la auditoría financiera 2022, la URL del sistema documental Orfeo, en la cual reposan la totalidad de los documentos que son soporte para los trámites presupuestales y contables.</t>
  </si>
  <si>
    <t>Comunicación de respuesta de Presupuesto a requerimiento de la CGR</t>
  </si>
  <si>
    <t>SUBGERENCIA FINANCIERA (PRESUPUESTO)
La Gerencia de Presupuesto justifica: "Respecto al no pago oportuno de las cuentas por pagar, no generan plan de mejora dado que estas ya surtieron su trámite presupuestal indicado en el Manual y Reglamento de Presupuesto, así como su causación contable, quedando pendiente sólo su proceso de pago, el cual depende del resultado de un proceso judicial".</t>
  </si>
  <si>
    <t>1 SUSCRIPCIÓN DEL PLAN DE MEJORAMIENTO</t>
  </si>
  <si>
    <t>Hallazgos</t>
  </si>
  <si>
    <t>No. Acciones vigentes</t>
  </si>
  <si>
    <t>Cumplidas 
(a dic. 2022)</t>
  </si>
  <si>
    <t>Por cumplir 
(desde ene. 2023)</t>
  </si>
  <si>
    <t>Por cumplir fuera de plazos</t>
  </si>
  <si>
    <t>Cumplido en 
plazos (%)</t>
  </si>
  <si>
    <t>Avance (%)</t>
  </si>
  <si>
    <t>Acciones pendientes por ejecutar</t>
  </si>
  <si>
    <t>Anticipos 2016</t>
  </si>
  <si>
    <t>Auditoria Financiera 2018</t>
  </si>
  <si>
    <t>Recibir a satisfacción la obra del puente vehicular sobre el río Amoyá, Municipio de Chaparral, Tolima, en convenio con DPS (se proyecta a octubre de 2023)</t>
  </si>
  <si>
    <t>Realizar seguimiento trimestral de avances (falta un reportes) sobre el estado del proceso judicial de Manta Cundinamarca</t>
  </si>
  <si>
    <t>Contratos Plan (DNP)</t>
  </si>
  <si>
    <t>Informe de estado de correcciones de obra, dos en el municipio de Tierra Alta (Córdoba), y una de municipio de Necoclí (Antioquia)</t>
  </si>
  <si>
    <t>Denuncia Tolima</t>
  </si>
  <si>
    <t xml:space="preserve">Realizar seguimiento con la Agencia Nacional de Tierras y Cortolima, falta obtener soportes del traspaso de los predios a la entidad competente. </t>
  </si>
  <si>
    <t>Denuncia Contratos Plan</t>
  </si>
  <si>
    <t>Seguimiento a entrega de Informe final para validación de las correcciones que apliquen a suministros pagados y a cantidades en contrato específico con Aguas de Bolívar. -2170927</t>
  </si>
  <si>
    <t>Cumplimiento Gerencia Proyectos 2020</t>
  </si>
  <si>
    <t>Liquidación de convenios 213004 MVCT y 215009 (ya tiene contrato de obra e interventoría liquidados)</t>
  </si>
  <si>
    <t>Auditoria Financiera 2020</t>
  </si>
  <si>
    <t>Generar los estados financieros 2022 por el ERP (proyectado para abril de 2023)</t>
  </si>
  <si>
    <t>Fiscalización obras</t>
  </si>
  <si>
    <t>Gestionar la aprobación de recursos por contingencia para ejecutar la propuesta aprobada por la ESAP para la sede de Santa Marta - en negociación // Gestionar la liquidación del contrato específico no. 2162786 con salvedades de correcciones de obra por optimización de acueducto de Puerto Tejada.</t>
  </si>
  <si>
    <t>DNP Pot</t>
  </si>
  <si>
    <t>Realizar la corrección de 4 declaraciones asociadas a las adiciones de los contratos 2163013 y 2170047 del operador INYPSA, que no está interesado en corregir las facturas</t>
  </si>
  <si>
    <t>Auditoria Financiera 2021</t>
  </si>
  <si>
    <r>
      <t xml:space="preserve">Para 3 hallazgos del informe de CGR la entidad justificó no formular acciones (35, 37 y 44).
</t>
    </r>
    <r>
      <rPr>
        <u/>
        <sz val="12"/>
        <color rgb="FF000000"/>
        <rFont val="Arial"/>
        <family val="2"/>
      </rPr>
      <t xml:space="preserve">Los pendientes de 2022:
</t>
    </r>
    <r>
      <rPr>
        <sz val="12"/>
        <color rgb="FF000000"/>
        <rFont val="Arial"/>
        <family val="2"/>
      </rPr>
      <t>22 acciones de seguimiento por convenios con DPS para recuperación de anticipos de contratistas, con el avance de los procesos judiciales en curso y su registro contable trimestral (dos períodos más) // Gestionar la entrega final de la obra del municipio de Barbacoas – Nariño hacia Enterritorio y DPS // Tres reportes mensuales de alertas del supervisor de la empresa de vigilancia a la Oficina Jurídica sobre las propiedades de Enterritorio // Un  reporte de inconsistencias de cuentas bancarias para correcciones y ajustes por parte de Pagaduría (de enero 2023) // Seis iInformes mensuales de provisiones de obligaciones implícitas con siete soportes contables</t>
    </r>
  </si>
  <si>
    <t xml:space="preserve">Total </t>
  </si>
  <si>
    <t>Vigencia</t>
  </si>
  <si>
    <t>Cumplidas 
(a dic. 2021)</t>
  </si>
  <si>
    <t>Por cumplir 
(desde ene. 2022)</t>
  </si>
  <si>
    <t>estado marzo 2022</t>
  </si>
  <si>
    <t>Denuncia FONTIC</t>
  </si>
  <si>
    <t>Realizar seguimiento trimestral a la denuncia que se tramita en la Fiscalía 206 Local - Direccionamiento e Intervención Temprana de Denuncias, en etapa de indagación. Radicado 110016000050-202166681 - por obra en municipio de Baranoa - Atlántico</t>
  </si>
  <si>
    <t>Denuncia ICBF</t>
  </si>
  <si>
    <t>Finalizar el proceso de contratación de la interventoría y recibir a satisfacción la obra del puente vehicular sobre el río Amoyá, Municipio de Chaparral, Tolima, en convenio con DPS</t>
  </si>
  <si>
    <t>Coldeportes (CDEP)</t>
  </si>
  <si>
    <t>Seguimiento a entrega de Informe final para validación de las correcciones que apliquen a suministros pagados y a cantidades en contrato específico con Aguas de Bolívar.</t>
  </si>
  <si>
    <t>Catastro Multipropósito (Cmult)</t>
  </si>
  <si>
    <t>Liquidación de convenios 213004 y 215009 // Generar reporte de información financiera de convenios y contratos por el ERP</t>
  </si>
  <si>
    <t>Censo DANE</t>
  </si>
  <si>
    <t>Dos informes de seguimiento de la ejecución del presupuesto mediante circularización // Un informe de ejecución y cierre del plan de reintegro de saldos a convenios y contratos // Tramitar el castigo de activos ante la Junta Directiva de cuentas por cobrar que se originan por el rubro de contingencias y registrarlo contablemente //Tres informes de seguimiento a los recursos de contingencias referidos a 83 compromisos por $19.673 millones, estableciendo estado de recuperación en comité // Un informe de estado de depuración de cuentas por cobrar y por pagar // Efectuar el registro contable que aplique para la depuración de cuentas por cobrar y por pagar // Realizar 2 reuniones de seguimiento a la ejecución presupuestal, a la ejecución de cuentas por pagar y obligaciones de vigencias anteriores por parte de la alta gerencia // Realizar 2 reuniones de seguimiento y control al cumplimiento de la programación de presupuesto entre dependencias // 3 informes de seguimiento al proceso judicial radicado 25000233600020170087900 // Generar los estados financieros 2022 por el aplicativo ERP</t>
  </si>
  <si>
    <t>Informe de la interventoría con la validación de la conexión eléctrica definitiva, corrección de aspectos de calidad y entrega de la estación de policía del corregimiento de Yarima, municipio de San Vicente de Chucurí - Santander // Gestionar la adición del contrato de interventoría para los convenios de construcción de canchas de fútbol en Buenaventura // Informe del municipio de Sincelejo de la corrección de las deficiencias en los estudios y diseños para la construcción identificadas por la E.S.E. Unidad de Salud San Francisco de Asís // Gestionar la liquidación del contrato específico no. 2162786 con salvedades de correcciones de obra por optimización de acueducto de Puerto Tejada.</t>
  </si>
  <si>
    <t>Las acciones por ejecutar son: Gestionar ajuste de actas de liquidación de Cartagena, Soledad, Buriticá, Taraira, Inírida, Quibdó, Villamaría, Palmira por temas de IVA // Informar a los municipios el mayor valor a aportar derivado del incremento del costo del instrumento (Popayán, Cartago, Copacabana, Apartadó, Sahagún y Carmen de Carupa)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</si>
</sst>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26">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9"/>
      <name val="Arial"/>
      <family val="2"/>
    </font>
    <font>
      <sz val="10"/>
      <name val="Arial"/>
      <family val="2"/>
    </font>
    <font>
      <sz val="9"/>
      <color indexed="8"/>
      <name val="Arial"/>
      <family val="2"/>
    </font>
    <font>
      <sz val="10"/>
      <color indexed="8"/>
      <name val="Calibri"/>
      <family val="2"/>
    </font>
    <font>
      <sz val="10"/>
      <name val="Calibri"/>
      <family val="2"/>
    </font>
    <font>
      <sz val="10"/>
      <color indexed="8"/>
      <name val="Calibri"/>
      <family val="2"/>
      <scheme val="minor"/>
    </font>
    <font>
      <b/>
      <sz val="14"/>
      <color rgb="FFFFFFFF"/>
      <name val="Helvetica"/>
    </font>
    <font>
      <sz val="14"/>
      <color rgb="FF000000"/>
      <name val="Helvetica"/>
    </font>
    <font>
      <b/>
      <sz val="14"/>
      <color rgb="FF000000"/>
      <name val="Helvetica"/>
    </font>
    <font>
      <b/>
      <sz val="10"/>
      <color rgb="FFFFFFFF"/>
      <name val="Helvetica"/>
    </font>
    <font>
      <sz val="10"/>
      <color rgb="FF000000"/>
      <name val="Helvetica"/>
    </font>
    <font>
      <b/>
      <sz val="10"/>
      <color rgb="FF000000"/>
      <name val="Helvetica"/>
    </font>
    <font>
      <b/>
      <sz val="11"/>
      <color rgb="FFFFFFFF"/>
      <name val="Helvetica"/>
    </font>
    <font>
      <sz val="11"/>
      <color rgb="FF000000"/>
      <name val="Helvetica"/>
    </font>
    <font>
      <sz val="11"/>
      <name val="Arial"/>
      <family val="2"/>
    </font>
    <font>
      <sz val="10"/>
      <color rgb="FF000000"/>
      <name val="Arial"/>
      <family val="2"/>
    </font>
    <font>
      <sz val="11"/>
      <name val="Calibri"/>
      <family val="2"/>
      <scheme val="minor"/>
    </font>
    <font>
      <sz val="9"/>
      <color rgb="FF0070C0"/>
      <name val="Arial"/>
      <family val="2"/>
    </font>
    <font>
      <b/>
      <sz val="14"/>
      <color rgb="FFFFFFFF"/>
      <name val="Arial"/>
      <family val="2"/>
    </font>
    <font>
      <sz val="12"/>
      <color rgb="FF000000"/>
      <name val="Arial"/>
      <family val="2"/>
    </font>
    <font>
      <u/>
      <sz val="12"/>
      <color rgb="FF000000"/>
      <name val="Arial"/>
      <family val="2"/>
    </font>
  </fonts>
  <fills count="12">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0"/>
        <bgColor indexed="11"/>
      </patternFill>
    </fill>
    <fill>
      <patternFill patternType="solid">
        <fgColor theme="0"/>
      </patternFill>
    </fill>
    <fill>
      <patternFill patternType="solid">
        <fgColor rgb="FF00B0F0"/>
        <bgColor indexed="64"/>
      </patternFill>
    </fill>
    <fill>
      <patternFill patternType="solid">
        <fgColor rgb="FFBDD7EE"/>
        <bgColor indexed="64"/>
      </patternFill>
    </fill>
    <fill>
      <patternFill patternType="solid">
        <fgColor rgb="FFFFFFFF"/>
        <bgColor indexed="64"/>
      </patternFill>
    </fill>
    <fill>
      <patternFill patternType="solid">
        <fgColor theme="0" tint="-4.9989318521683403E-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medium">
        <color rgb="FFFFFFFF"/>
      </right>
      <top style="medium">
        <color rgb="FFFFFFFF"/>
      </top>
      <bottom/>
      <diagonal/>
    </border>
    <border>
      <left/>
      <right style="medium">
        <color rgb="FFFFFFFF"/>
      </right>
      <top style="thick">
        <color rgb="FFFFFFFF"/>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style="medium">
        <color rgb="FFFFFFFF"/>
      </right>
      <top/>
      <bottom/>
      <diagonal/>
    </border>
  </borders>
  <cellStyleXfs count="6">
    <xf numFmtId="0" fontId="0" fillId="0" borderId="0"/>
    <xf numFmtId="0" fontId="6" fillId="4" borderId="2"/>
    <xf numFmtId="0" fontId="6" fillId="4" borderId="2"/>
    <xf numFmtId="9" fontId="3" fillId="4" borderId="2" applyFont="0" applyFill="0" applyBorder="0" applyAlignment="0" applyProtection="0"/>
    <xf numFmtId="0" fontId="3" fillId="4" borderId="2"/>
    <xf numFmtId="0" fontId="3" fillId="4" borderId="2"/>
  </cellStyleXfs>
  <cellXfs count="137">
    <xf numFmtId="0" fontId="0" fillId="0" borderId="0" xfId="0"/>
    <xf numFmtId="0" fontId="1" fillId="2" borderId="1" xfId="0" applyFont="1" applyFill="1" applyBorder="1" applyAlignment="1">
      <alignment horizontal="center" vertical="center"/>
    </xf>
    <xf numFmtId="0" fontId="3" fillId="4" borderId="2" xfId="4"/>
    <xf numFmtId="0" fontId="11" fillId="8" borderId="3" xfId="4" applyFont="1" applyFill="1" applyBorder="1" applyAlignment="1">
      <alignment horizontal="center" vertical="center" wrapText="1" readingOrder="1"/>
    </xf>
    <xf numFmtId="0" fontId="11" fillId="8" borderId="4" xfId="4" applyFont="1" applyFill="1" applyBorder="1" applyAlignment="1">
      <alignment horizontal="center" vertical="center" wrapText="1" readingOrder="1"/>
    </xf>
    <xf numFmtId="0" fontId="12" fillId="9" borderId="4" xfId="4" applyFont="1" applyFill="1" applyBorder="1" applyAlignment="1">
      <alignment horizontal="center" vertical="center" wrapText="1" readingOrder="1"/>
    </xf>
    <xf numFmtId="9" fontId="12" fillId="9" borderId="4" xfId="4" applyNumberFormat="1" applyFont="1" applyFill="1" applyBorder="1" applyAlignment="1">
      <alignment horizontal="center" vertical="center" wrapText="1" readingOrder="1"/>
    </xf>
    <xf numFmtId="0" fontId="11" fillId="8" borderId="5" xfId="4" applyFont="1" applyFill="1" applyBorder="1" applyAlignment="1">
      <alignment horizontal="center" vertical="center" wrapText="1" readingOrder="1"/>
    </xf>
    <xf numFmtId="0" fontId="12" fillId="9" borderId="5" xfId="4" applyFont="1" applyFill="1" applyBorder="1" applyAlignment="1">
      <alignment horizontal="center" vertical="center" wrapText="1" readingOrder="1"/>
    </xf>
    <xf numFmtId="9" fontId="12" fillId="9" borderId="5" xfId="4" applyNumberFormat="1" applyFont="1" applyFill="1" applyBorder="1" applyAlignment="1">
      <alignment horizontal="center" vertical="center" wrapText="1" readingOrder="1"/>
    </xf>
    <xf numFmtId="1" fontId="12" fillId="9" borderId="5" xfId="4" applyNumberFormat="1" applyFont="1" applyFill="1" applyBorder="1" applyAlignment="1">
      <alignment horizontal="center" vertical="center" wrapText="1" readingOrder="1"/>
    </xf>
    <xf numFmtId="0" fontId="13" fillId="9" borderId="5" xfId="4" applyFont="1" applyFill="1" applyBorder="1" applyAlignment="1">
      <alignment horizontal="center" vertical="center" wrapText="1" readingOrder="1"/>
    </xf>
    <xf numFmtId="9" fontId="13" fillId="9" borderId="4" xfId="4" applyNumberFormat="1" applyFont="1" applyFill="1" applyBorder="1" applyAlignment="1">
      <alignment horizontal="center" vertical="center" wrapText="1" readingOrder="1"/>
    </xf>
    <xf numFmtId="0" fontId="0" fillId="0" borderId="2" xfId="0" applyBorder="1"/>
    <xf numFmtId="0" fontId="0" fillId="0" borderId="0" xfId="0" applyAlignment="1">
      <alignment wrapText="1"/>
    </xf>
    <xf numFmtId="0" fontId="14" fillId="8" borderId="3" xfId="4" applyFont="1" applyFill="1" applyBorder="1" applyAlignment="1">
      <alignment horizontal="center" vertical="center" wrapText="1" readingOrder="1"/>
    </xf>
    <xf numFmtId="0" fontId="14" fillId="8" borderId="4" xfId="4" applyFont="1" applyFill="1" applyBorder="1" applyAlignment="1">
      <alignment horizontal="center" vertical="center" wrapText="1" readingOrder="1"/>
    </xf>
    <xf numFmtId="0" fontId="15" fillId="9" borderId="4" xfId="4" applyFont="1" applyFill="1" applyBorder="1" applyAlignment="1">
      <alignment horizontal="center" vertical="center" wrapText="1" readingOrder="1"/>
    </xf>
    <xf numFmtId="9" fontId="15" fillId="9" borderId="4" xfId="4" applyNumberFormat="1" applyFont="1" applyFill="1" applyBorder="1" applyAlignment="1">
      <alignment horizontal="center" vertical="center" wrapText="1" readingOrder="1"/>
    </xf>
    <xf numFmtId="0" fontId="14" fillId="8" borderId="5" xfId="4" applyFont="1" applyFill="1" applyBorder="1" applyAlignment="1">
      <alignment horizontal="center" vertical="center" wrapText="1" readingOrder="1"/>
    </xf>
    <xf numFmtId="0" fontId="15" fillId="9" borderId="5" xfId="4" applyFont="1" applyFill="1" applyBorder="1" applyAlignment="1">
      <alignment horizontal="center" vertical="center" wrapText="1" readingOrder="1"/>
    </xf>
    <xf numFmtId="1" fontId="15" fillId="9" borderId="5" xfId="4" applyNumberFormat="1" applyFont="1" applyFill="1" applyBorder="1" applyAlignment="1">
      <alignment horizontal="center" vertical="center" wrapText="1" readingOrder="1"/>
    </xf>
    <xf numFmtId="0" fontId="16" fillId="9" borderId="5" xfId="4" applyFont="1" applyFill="1" applyBorder="1" applyAlignment="1">
      <alignment horizontal="center" vertical="center" wrapText="1" readingOrder="1"/>
    </xf>
    <xf numFmtId="1" fontId="16" fillId="9" borderId="5" xfId="4" applyNumberFormat="1" applyFont="1" applyFill="1" applyBorder="1" applyAlignment="1">
      <alignment horizontal="center" vertical="center" wrapText="1" readingOrder="1"/>
    </xf>
    <xf numFmtId="9" fontId="16" fillId="9" borderId="4" xfId="4" applyNumberFormat="1" applyFont="1" applyFill="1" applyBorder="1" applyAlignment="1">
      <alignment horizontal="center" vertical="center" wrapText="1" readingOrder="1"/>
    </xf>
    <xf numFmtId="0" fontId="17" fillId="8" borderId="3" xfId="4" applyFont="1" applyFill="1" applyBorder="1" applyAlignment="1">
      <alignment horizontal="center" vertical="center" wrapText="1" readingOrder="1"/>
    </xf>
    <xf numFmtId="0" fontId="17" fillId="8" borderId="4" xfId="4" applyFont="1" applyFill="1" applyBorder="1" applyAlignment="1">
      <alignment horizontal="center" vertical="center" wrapText="1" readingOrder="1"/>
    </xf>
    <xf numFmtId="0" fontId="18" fillId="9" borderId="4" xfId="4" applyFont="1" applyFill="1" applyBorder="1" applyAlignment="1">
      <alignment horizontal="center" vertical="center" wrapText="1" readingOrder="1"/>
    </xf>
    <xf numFmtId="0" fontId="17" fillId="8" borderId="5" xfId="4" applyFont="1" applyFill="1" applyBorder="1" applyAlignment="1">
      <alignment horizontal="center" vertical="center" wrapText="1" readingOrder="1"/>
    </xf>
    <xf numFmtId="0" fontId="18" fillId="9" borderId="5" xfId="4" applyFont="1" applyFill="1" applyBorder="1" applyAlignment="1">
      <alignment horizontal="center" vertical="center" wrapText="1" readingOrder="1"/>
    </xf>
    <xf numFmtId="0" fontId="19" fillId="9" borderId="5" xfId="4" applyFont="1" applyFill="1" applyBorder="1" applyAlignment="1">
      <alignment horizontal="center" vertical="top" wrapText="1"/>
    </xf>
    <xf numFmtId="9" fontId="13" fillId="9" borderId="5" xfId="4" applyNumberFormat="1" applyFont="1" applyFill="1" applyBorder="1" applyAlignment="1">
      <alignment horizontal="center" vertical="center" wrapText="1" readingOrder="1"/>
    </xf>
    <xf numFmtId="2" fontId="12" fillId="9" borderId="5" xfId="4" applyNumberFormat="1" applyFont="1" applyFill="1" applyBorder="1" applyAlignment="1">
      <alignment horizontal="center" vertical="center" wrapText="1" readingOrder="1"/>
    </xf>
    <xf numFmtId="0" fontId="0" fillId="0" borderId="6" xfId="0" applyBorder="1"/>
    <xf numFmtId="0" fontId="0" fillId="3" borderId="6" xfId="0" applyFill="1" applyBorder="1" applyAlignment="1" applyProtection="1">
      <alignment vertical="center"/>
      <protection locked="0"/>
    </xf>
    <xf numFmtId="0" fontId="7" fillId="3" borderId="6" xfId="0" applyFont="1" applyFill="1" applyBorder="1" applyAlignment="1" applyProtection="1">
      <alignment vertical="center"/>
      <protection locked="0"/>
    </xf>
    <xf numFmtId="0" fontId="7" fillId="3" borderId="6" xfId="0" applyFont="1" applyFill="1" applyBorder="1" applyAlignment="1" applyProtection="1">
      <alignment vertical="center" wrapText="1"/>
      <protection locked="0"/>
    </xf>
    <xf numFmtId="0" fontId="7" fillId="3" borderId="6" xfId="0" applyFont="1" applyFill="1" applyBorder="1" applyAlignment="1" applyProtection="1">
      <alignment horizontal="center" vertical="center"/>
      <protection locked="0"/>
    </xf>
    <xf numFmtId="164" fontId="7" fillId="3" borderId="6" xfId="0" applyNumberFormat="1" applyFont="1" applyFill="1" applyBorder="1" applyAlignment="1" applyProtection="1">
      <alignment vertical="center"/>
      <protection locked="0"/>
    </xf>
    <xf numFmtId="0" fontId="7" fillId="0" borderId="6" xfId="0" applyFont="1" applyBorder="1" applyAlignment="1">
      <alignment horizontal="center" vertical="center" wrapText="1"/>
    </xf>
    <xf numFmtId="0" fontId="5" fillId="3" borderId="6" xfId="0" applyFont="1" applyFill="1" applyBorder="1" applyAlignment="1" applyProtection="1">
      <alignment vertical="center" wrapText="1"/>
      <protection locked="0"/>
    </xf>
    <xf numFmtId="0" fontId="5" fillId="5" borderId="6" xfId="0" applyFont="1" applyFill="1" applyBorder="1" applyAlignment="1" applyProtection="1">
      <alignment vertical="center" wrapText="1"/>
      <protection locked="0"/>
    </xf>
    <xf numFmtId="0" fontId="7" fillId="3"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vertical="center" wrapText="1"/>
      <protection locked="0"/>
    </xf>
    <xf numFmtId="0" fontId="5" fillId="0" borderId="6" xfId="0" applyFont="1" applyBorder="1" applyAlignment="1">
      <alignment horizontal="center" vertical="center" wrapText="1"/>
    </xf>
    <xf numFmtId="0" fontId="5" fillId="5" borderId="6" xfId="0" applyFont="1" applyFill="1" applyBorder="1" applyAlignment="1">
      <alignment vertical="center" wrapText="1"/>
    </xf>
    <xf numFmtId="0" fontId="7" fillId="5" borderId="6" xfId="0" applyFont="1" applyFill="1" applyBorder="1" applyAlignment="1" applyProtection="1">
      <alignment horizontal="center" vertical="center"/>
      <protection locked="0"/>
    </xf>
    <xf numFmtId="0" fontId="7" fillId="0" borderId="6" xfId="0" applyFont="1" applyBorder="1" applyAlignment="1">
      <alignment vertical="center" wrapText="1"/>
    </xf>
    <xf numFmtId="0" fontId="7" fillId="0" borderId="6" xfId="0" applyFont="1" applyBorder="1" applyAlignment="1">
      <alignment horizontal="left" vertical="center" wrapText="1"/>
    </xf>
    <xf numFmtId="0" fontId="5" fillId="0" borderId="6" xfId="0" applyFont="1" applyBorder="1" applyAlignment="1">
      <alignment vertical="center" wrapText="1"/>
    </xf>
    <xf numFmtId="0" fontId="5" fillId="0" borderId="6" xfId="0" applyFont="1" applyBorder="1" applyAlignment="1">
      <alignment wrapText="1"/>
    </xf>
    <xf numFmtId="0" fontId="7" fillId="0" borderId="6" xfId="0" applyFont="1" applyBorder="1" applyAlignment="1">
      <alignment wrapText="1"/>
    </xf>
    <xf numFmtId="0" fontId="0" fillId="0" borderId="6" xfId="0" applyBorder="1" applyAlignment="1">
      <alignment horizontal="center" vertical="center"/>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6" xfId="0" applyFont="1" applyBorder="1" applyAlignment="1">
      <alignment wrapText="1"/>
    </xf>
    <xf numFmtId="0" fontId="21" fillId="0" borderId="6" xfId="0" applyFont="1" applyBorder="1" applyAlignment="1">
      <alignment horizontal="center" vertical="center"/>
    </xf>
    <xf numFmtId="0" fontId="0" fillId="0" borderId="6" xfId="0" applyBorder="1" applyAlignment="1">
      <alignment horizontal="justify" vertical="center"/>
    </xf>
    <xf numFmtId="0" fontId="0" fillId="0" borderId="6" xfId="0" applyBorder="1" applyAlignment="1">
      <alignment vertical="center" wrapText="1"/>
    </xf>
    <xf numFmtId="0" fontId="0" fillId="0" borderId="2" xfId="0" applyBorder="1" applyAlignment="1">
      <alignment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0" borderId="6" xfId="0" applyFont="1" applyBorder="1" applyAlignment="1">
      <alignment horizontal="justify" vertical="top" wrapText="1"/>
    </xf>
    <xf numFmtId="0" fontId="5" fillId="4" borderId="6" xfId="0" applyFont="1" applyFill="1" applyBorder="1" applyAlignment="1">
      <alignment horizontal="justify" vertical="top" wrapText="1"/>
    </xf>
    <xf numFmtId="0" fontId="5" fillId="4" borderId="6" xfId="0" applyFont="1" applyFill="1" applyBorder="1" applyAlignment="1">
      <alignment horizontal="center" vertical="center" wrapText="1"/>
    </xf>
    <xf numFmtId="164" fontId="5" fillId="4" borderId="6" xfId="1" applyNumberFormat="1" applyFont="1" applyBorder="1" applyAlignment="1">
      <alignment horizontal="center" vertical="center"/>
    </xf>
    <xf numFmtId="164" fontId="5" fillId="5" borderId="6" xfId="1" applyNumberFormat="1" applyFont="1" applyFill="1" applyBorder="1" applyAlignment="1">
      <alignment horizontal="center" vertical="center"/>
    </xf>
    <xf numFmtId="1" fontId="5" fillId="5" borderId="6" xfId="0" applyNumberFormat="1" applyFont="1" applyFill="1" applyBorder="1" applyAlignment="1">
      <alignment horizontal="center" vertical="center" wrapText="1"/>
    </xf>
    <xf numFmtId="1" fontId="5" fillId="5" borderId="6" xfId="2" applyNumberFormat="1" applyFont="1" applyFill="1" applyBorder="1" applyAlignment="1">
      <alignment horizontal="center" vertical="center"/>
    </xf>
    <xf numFmtId="9" fontId="5" fillId="5" borderId="6" xfId="3" applyFont="1" applyFill="1" applyBorder="1" applyAlignment="1">
      <alignment vertical="center" wrapText="1"/>
    </xf>
    <xf numFmtId="0" fontId="5" fillId="10" borderId="6" xfId="0" applyFont="1" applyFill="1" applyBorder="1" applyAlignment="1">
      <alignment horizontal="justify" vertical="center" wrapText="1"/>
    </xf>
    <xf numFmtId="9" fontId="0" fillId="4" borderId="6" xfId="3" applyFont="1" applyBorder="1"/>
    <xf numFmtId="0" fontId="5" fillId="5" borderId="6" xfId="0" applyFont="1" applyFill="1" applyBorder="1" applyAlignment="1">
      <alignment horizontal="justify" vertical="top" wrapText="1"/>
    </xf>
    <xf numFmtId="0" fontId="0" fillId="0" borderId="6" xfId="0" applyBorder="1" applyAlignment="1">
      <alignment wrapText="1"/>
    </xf>
    <xf numFmtId="0" fontId="5" fillId="0" borderId="6" xfId="0" applyFont="1" applyBorder="1" applyAlignment="1">
      <alignment horizontal="center" vertical="center"/>
    </xf>
    <xf numFmtId="0" fontId="5" fillId="3" borderId="6" xfId="0" applyFont="1" applyFill="1" applyBorder="1" applyAlignment="1" applyProtection="1">
      <alignment vertical="center"/>
      <protection locked="0"/>
    </xf>
    <xf numFmtId="164" fontId="5" fillId="5" borderId="6" xfId="0" applyNumberFormat="1" applyFont="1" applyFill="1" applyBorder="1" applyAlignment="1" applyProtection="1">
      <alignment horizontal="center" vertical="center"/>
      <protection locked="0"/>
    </xf>
    <xf numFmtId="164" fontId="5" fillId="3" borderId="6" xfId="0" applyNumberFormat="1" applyFont="1" applyFill="1" applyBorder="1" applyAlignment="1" applyProtection="1">
      <alignment horizontal="center" vertical="center"/>
      <protection locked="0"/>
    </xf>
    <xf numFmtId="165" fontId="5" fillId="5" borderId="6" xfId="2" applyNumberFormat="1" applyFont="1" applyFill="1" applyBorder="1" applyAlignment="1">
      <alignment horizontal="center" vertical="center"/>
    </xf>
    <xf numFmtId="164" fontId="5" fillId="3" borderId="6" xfId="0" applyNumberFormat="1" applyFont="1" applyFill="1" applyBorder="1" applyAlignment="1" applyProtection="1">
      <alignment vertical="center"/>
      <protection locked="0"/>
    </xf>
    <xf numFmtId="164" fontId="7" fillId="5" borderId="6" xfId="0" applyNumberFormat="1" applyFont="1" applyFill="1" applyBorder="1" applyAlignment="1" applyProtection="1">
      <alignment vertical="center"/>
      <protection locked="0"/>
    </xf>
    <xf numFmtId="0" fontId="5" fillId="0" borderId="6" xfId="0" applyFont="1" applyBorder="1" applyAlignment="1">
      <alignment horizontal="left" vertical="top" wrapText="1"/>
    </xf>
    <xf numFmtId="0" fontId="0" fillId="0" borderId="6" xfId="0" applyBorder="1" applyAlignment="1">
      <alignment horizontal="center" vertical="center" wrapText="1"/>
    </xf>
    <xf numFmtId="0" fontId="5" fillId="0" borderId="6" xfId="0" applyFont="1" applyBorder="1" applyAlignment="1">
      <alignment vertical="top" wrapText="1"/>
    </xf>
    <xf numFmtId="0" fontId="5" fillId="3" borderId="6" xfId="0" applyFont="1" applyFill="1" applyBorder="1" applyAlignment="1" applyProtection="1">
      <alignment horizontal="justify" vertical="center" wrapText="1"/>
      <protection locked="0"/>
    </xf>
    <xf numFmtId="0" fontId="7" fillId="0" borderId="6" xfId="0" applyFont="1" applyBorder="1" applyAlignment="1">
      <alignment vertical="top" wrapText="1"/>
    </xf>
    <xf numFmtId="0" fontId="8" fillId="5" borderId="6" xfId="0" applyFont="1" applyFill="1" applyBorder="1" applyAlignment="1">
      <alignment vertical="center" wrapText="1"/>
    </xf>
    <xf numFmtId="0" fontId="7" fillId="0" borderId="6" xfId="0" applyFont="1" applyBorder="1" applyAlignment="1">
      <alignment vertical="center"/>
    </xf>
    <xf numFmtId="0" fontId="7" fillId="0" borderId="6" xfId="0" applyFont="1" applyBorder="1" applyAlignment="1">
      <alignment horizontal="left" vertical="top" wrapText="1"/>
    </xf>
    <xf numFmtId="0" fontId="7" fillId="4" borderId="6" xfId="0" applyFont="1" applyFill="1" applyBorder="1" applyAlignment="1">
      <alignment horizontal="left" vertical="center" wrapText="1"/>
    </xf>
    <xf numFmtId="0" fontId="5" fillId="0" borderId="6" xfId="0" applyFont="1" applyBorder="1" applyAlignment="1">
      <alignment horizontal="left" vertical="center" wrapText="1"/>
    </xf>
    <xf numFmtId="0" fontId="5" fillId="5" borderId="6" xfId="0" applyFont="1" applyFill="1" applyBorder="1" applyAlignment="1" applyProtection="1">
      <alignment horizontal="center" vertical="center" wrapText="1"/>
      <protection locked="0"/>
    </xf>
    <xf numFmtId="164" fontId="5" fillId="5" borderId="6" xfId="0" applyNumberFormat="1" applyFont="1" applyFill="1" applyBorder="1" applyAlignment="1" applyProtection="1">
      <alignment vertical="center"/>
      <protection locked="0"/>
    </xf>
    <xf numFmtId="0" fontId="5"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7" fillId="4" borderId="6" xfId="0" applyFont="1" applyFill="1" applyBorder="1" applyAlignment="1">
      <alignment vertical="center" wrapText="1"/>
    </xf>
    <xf numFmtId="0" fontId="7" fillId="4" borderId="6" xfId="0" applyFont="1" applyFill="1" applyBorder="1" applyAlignment="1">
      <alignment horizontal="center" vertical="center" wrapText="1"/>
    </xf>
    <xf numFmtId="1" fontId="22" fillId="5" borderId="6" xfId="2" applyNumberFormat="1" applyFont="1" applyFill="1" applyBorder="1" applyAlignment="1">
      <alignment horizontal="center" vertical="center"/>
    </xf>
    <xf numFmtId="0" fontId="5" fillId="4" borderId="6" xfId="0" applyFont="1" applyFill="1" applyBorder="1" applyAlignment="1">
      <alignment horizontal="left" vertical="center" wrapText="1"/>
    </xf>
    <xf numFmtId="0" fontId="7" fillId="5" borderId="6" xfId="0" applyFont="1" applyFill="1" applyBorder="1" applyAlignment="1">
      <alignment vertical="center"/>
    </xf>
    <xf numFmtId="0" fontId="7" fillId="6" borderId="6" xfId="0" applyFont="1" applyFill="1" applyBorder="1" applyAlignment="1">
      <alignment horizontal="left" vertical="center" wrapText="1"/>
    </xf>
    <xf numFmtId="164" fontId="7" fillId="7" borderId="6" xfId="0" applyNumberFormat="1" applyFont="1" applyFill="1" applyBorder="1" applyAlignment="1" applyProtection="1">
      <alignment vertical="center"/>
      <protection locked="0"/>
    </xf>
    <xf numFmtId="0" fontId="8" fillId="0" borderId="6" xfId="0" applyFont="1" applyBorder="1" applyAlignment="1">
      <alignment vertical="center"/>
    </xf>
    <xf numFmtId="0" fontId="8" fillId="0" borderId="6" xfId="0" applyFont="1" applyBorder="1" applyAlignment="1">
      <alignment vertical="center" wrapText="1"/>
    </xf>
    <xf numFmtId="0" fontId="8" fillId="5" borderId="6" xfId="0" applyFont="1" applyFill="1" applyBorder="1" applyAlignment="1" applyProtection="1">
      <alignment vertical="center" wrapText="1"/>
      <protection locked="0"/>
    </xf>
    <xf numFmtId="164" fontId="8" fillId="5" borderId="6" xfId="0" applyNumberFormat="1" applyFont="1" applyFill="1" applyBorder="1" applyAlignment="1" applyProtection="1">
      <alignment vertical="center"/>
      <protection locked="0"/>
    </xf>
    <xf numFmtId="164" fontId="9" fillId="5" borderId="6" xfId="0" applyNumberFormat="1" applyFont="1" applyFill="1" applyBorder="1" applyAlignment="1" applyProtection="1">
      <alignment vertical="center"/>
      <protection locked="0"/>
    </xf>
    <xf numFmtId="0" fontId="20" fillId="0" borderId="6" xfId="0" applyFont="1" applyBorder="1" applyAlignment="1">
      <alignment horizontal="justify" vertical="center" wrapText="1"/>
    </xf>
    <xf numFmtId="0" fontId="8" fillId="3" borderId="6" xfId="0" applyFont="1" applyFill="1" applyBorder="1" applyAlignment="1" applyProtection="1">
      <alignment vertical="center" wrapText="1"/>
      <protection locked="0"/>
    </xf>
    <xf numFmtId="0" fontId="9" fillId="5" borderId="6" xfId="0" applyFont="1" applyFill="1" applyBorder="1" applyAlignment="1" applyProtection="1">
      <alignment vertical="center" wrapText="1"/>
      <protection locked="0"/>
    </xf>
    <xf numFmtId="0" fontId="10" fillId="5" borderId="6" xfId="0" applyFont="1" applyFill="1" applyBorder="1" applyAlignment="1" applyProtection="1">
      <alignment vertical="center" wrapText="1"/>
      <protection locked="0"/>
    </xf>
    <xf numFmtId="0" fontId="10" fillId="5" borderId="6" xfId="0" applyFont="1" applyFill="1" applyBorder="1" applyAlignment="1">
      <alignment vertical="center" wrapText="1"/>
    </xf>
    <xf numFmtId="164" fontId="10" fillId="5" borderId="6" xfId="0" applyNumberFormat="1" applyFont="1" applyFill="1" applyBorder="1" applyAlignment="1" applyProtection="1">
      <alignment vertical="center"/>
      <protection locked="0"/>
    </xf>
    <xf numFmtId="0" fontId="6" fillId="0" borderId="6" xfId="0" applyFont="1" applyBorder="1" applyAlignment="1">
      <alignment horizontal="justify" vertical="center" wrapText="1"/>
    </xf>
    <xf numFmtId="0" fontId="0" fillId="0" borderId="6" xfId="0" applyBorder="1" applyAlignment="1">
      <alignment horizontal="justify" vertical="top" wrapText="1"/>
    </xf>
    <xf numFmtId="0" fontId="0" fillId="5" borderId="6" xfId="0" applyFill="1" applyBorder="1"/>
    <xf numFmtId="165" fontId="13" fillId="9" borderId="5" xfId="4" applyNumberFormat="1" applyFont="1" applyFill="1" applyBorder="1" applyAlignment="1">
      <alignment horizontal="center" vertical="center" wrapText="1" readingOrder="1"/>
    </xf>
    <xf numFmtId="0" fontId="23" fillId="8" borderId="9"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11"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5" fillId="9" borderId="13" xfId="0" applyFont="1" applyFill="1" applyBorder="1" applyAlignment="1">
      <alignment horizontal="center" vertical="center" wrapText="1"/>
    </xf>
    <xf numFmtId="0" fontId="0" fillId="11" borderId="6" xfId="0" applyFill="1" applyBorder="1" applyAlignment="1">
      <alignment vertical="center" wrapText="1"/>
    </xf>
    <xf numFmtId="0" fontId="0" fillId="5" borderId="6" xfId="0" applyFill="1" applyBorder="1" applyAlignment="1">
      <alignment horizontal="center" vertical="center"/>
    </xf>
    <xf numFmtId="0" fontId="0" fillId="5" borderId="6" xfId="0" applyFill="1" applyBorder="1" applyAlignment="1">
      <alignment horizontal="justify" vertical="center"/>
    </xf>
    <xf numFmtId="0" fontId="21" fillId="5" borderId="6" xfId="0" applyFont="1" applyFill="1" applyBorder="1" applyAlignment="1">
      <alignment horizontal="center" vertical="center"/>
    </xf>
    <xf numFmtId="0" fontId="0" fillId="5" borderId="6" xfId="0" applyFill="1" applyBorder="1" applyAlignment="1">
      <alignment wrapText="1"/>
    </xf>
    <xf numFmtId="0" fontId="0" fillId="5" borderId="6" xfId="0" applyFill="1" applyBorder="1" applyAlignment="1">
      <alignment vertical="top" wrapText="1"/>
    </xf>
    <xf numFmtId="0" fontId="21" fillId="0" borderId="6" xfId="0" applyFont="1" applyBorder="1" applyAlignment="1">
      <alignment vertical="top" wrapText="1"/>
    </xf>
    <xf numFmtId="2" fontId="5" fillId="5" borderId="6" xfId="2" applyNumberFormat="1" applyFont="1" applyFill="1" applyBorder="1" applyAlignment="1">
      <alignment horizontal="center" vertical="center"/>
    </xf>
    <xf numFmtId="1" fontId="3" fillId="4" borderId="2" xfId="4" applyNumberFormat="1"/>
    <xf numFmtId="0" fontId="1" fillId="2" borderId="1" xfId="0" applyFont="1" applyFill="1" applyBorder="1" applyAlignment="1">
      <alignment horizontal="center" vertical="center"/>
    </xf>
    <xf numFmtId="164" fontId="2" fillId="3" borderId="6" xfId="0" applyNumberFormat="1" applyFont="1" applyFill="1" applyBorder="1" applyAlignment="1">
      <alignment horizontal="center" vertical="center"/>
    </xf>
    <xf numFmtId="0" fontId="0" fillId="0" borderId="0" xfId="0" applyAlignment="1"/>
  </cellXfs>
  <cellStyles count="6">
    <cellStyle name="Normal" xfId="0" builtinId="0"/>
    <cellStyle name="Normal 2" xfId="1" xr:uid="{F966BF50-7E41-4A76-94CD-893E7424A657}"/>
    <cellStyle name="Normal 2 2" xfId="5" xr:uid="{CFB39D08-AAD0-48D8-A55F-BCD583151FE0}"/>
    <cellStyle name="Normal 3" xfId="4" xr:uid="{8F365BE5-1F6D-499F-AD7F-6091BCC7FC58}"/>
    <cellStyle name="Normal 4" xfId="2" xr:uid="{01C1D452-F6AC-422E-B0CC-8446C9044616}"/>
    <cellStyle name="Porcentaje 2" xfId="3" xr:uid="{9B2F231F-FFA2-4DD4-BDA3-502770378A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reya López Chaparro" id="{00753869-87EA-49FC-B5A3-EFF6B2B505BB}" userId="S::mlopez1@enterritorio.gov.co::ad8c5aae-b499-4090-b706-150707470af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64" dT="2023-01-17T22:41:35.25" personId="{00753869-87EA-49FC-B5A3-EFF6B2B505BB}" id="{D7FE84CD-55F2-4253-BB14-D580106C44AC}">
    <text>Se corrige la unidad de medida meta, a solicitud del Grupo de Contabilidad, porque 2 casos no requirieron gestiones judiciales.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R350891"/>
  <sheetViews>
    <sheetView zoomScale="80" zoomScaleNormal="80" workbookViewId="0">
      <pane xSplit="4" ySplit="10" topLeftCell="E178" activePane="bottomRight" state="frozen"/>
      <selection pane="bottomRight" activeCell="D111" sqref="D111:D179"/>
      <selection pane="bottomLeft" activeCell="A11" sqref="A11"/>
      <selection pane="topRight" activeCell="E1" sqref="E1"/>
    </sheetView>
  </sheetViews>
  <sheetFormatPr defaultColWidth="9.140625" defaultRowHeight="14.45"/>
  <cols>
    <col min="1" max="1" width="9.140625" customWidth="1"/>
    <col min="2" max="2" width="16" customWidth="1"/>
    <col min="3" max="3" width="27" customWidth="1"/>
    <col min="4" max="4" width="21" customWidth="1"/>
    <col min="5" max="5" width="30" customWidth="1"/>
    <col min="6" max="6" width="24" customWidth="1"/>
    <col min="7" max="7" width="22" customWidth="1"/>
    <col min="8" max="8" width="31" customWidth="1"/>
    <col min="9" max="9" width="19.85546875" customWidth="1"/>
    <col min="10" max="10" width="24.28515625" customWidth="1"/>
    <col min="11" max="11" width="22.140625" customWidth="1"/>
    <col min="12" max="12" width="20.7109375" customWidth="1"/>
    <col min="13" max="13" width="22.42578125" customWidth="1"/>
    <col min="14" max="14" width="26.140625" customWidth="1"/>
    <col min="15" max="15" width="56.28515625" customWidth="1"/>
    <col min="16" max="16" width="34.5703125" style="13" customWidth="1"/>
    <col min="17" max="17" width="8" style="13" customWidth="1"/>
    <col min="18" max="18" width="22.42578125" customWidth="1"/>
    <col min="19" max="254" width="8" customWidth="1"/>
  </cols>
  <sheetData>
    <row r="1" spans="1:18">
      <c r="B1" s="1" t="s">
        <v>0</v>
      </c>
      <c r="C1" s="1">
        <v>53</v>
      </c>
      <c r="D1" s="1" t="s">
        <v>1</v>
      </c>
    </row>
    <row r="2" spans="1:18">
      <c r="B2" s="1" t="s">
        <v>2</v>
      </c>
      <c r="C2" s="1">
        <v>400</v>
      </c>
      <c r="D2" s="1" t="s">
        <v>3</v>
      </c>
    </row>
    <row r="3" spans="1:18">
      <c r="B3" s="1" t="s">
        <v>4</v>
      </c>
      <c r="C3" s="1">
        <v>1</v>
      </c>
    </row>
    <row r="4" spans="1:18">
      <c r="B4" s="1" t="s">
        <v>5</v>
      </c>
      <c r="C4" s="1">
        <v>190</v>
      </c>
      <c r="O4" s="111"/>
    </row>
    <row r="5" spans="1:18">
      <c r="B5" s="1" t="s">
        <v>6</v>
      </c>
      <c r="C5" s="135">
        <v>44926</v>
      </c>
    </row>
    <row r="6" spans="1:18">
      <c r="B6" s="1" t="s">
        <v>7</v>
      </c>
      <c r="C6" s="1">
        <v>6</v>
      </c>
      <c r="D6" s="1" t="s">
        <v>8</v>
      </c>
    </row>
    <row r="8" spans="1:18">
      <c r="A8" s="1" t="s">
        <v>9</v>
      </c>
      <c r="B8" s="134" t="s">
        <v>10</v>
      </c>
      <c r="C8" s="136"/>
      <c r="D8" s="136"/>
      <c r="E8" s="136"/>
      <c r="F8" s="136"/>
      <c r="G8" s="136"/>
      <c r="H8" s="136"/>
      <c r="I8" s="136"/>
      <c r="J8" s="136"/>
      <c r="K8" s="136"/>
      <c r="L8" s="136"/>
      <c r="M8" s="136"/>
      <c r="N8" s="136"/>
      <c r="O8" s="136"/>
    </row>
    <row r="9" spans="1:18">
      <c r="C9" s="1">
        <v>4</v>
      </c>
      <c r="D9" s="1">
        <v>8</v>
      </c>
      <c r="E9" s="1">
        <v>12</v>
      </c>
      <c r="F9" s="1">
        <v>16</v>
      </c>
      <c r="G9" s="1">
        <v>20</v>
      </c>
      <c r="H9" s="1">
        <v>24</v>
      </c>
      <c r="I9" s="1">
        <v>28</v>
      </c>
      <c r="J9" s="1">
        <v>31</v>
      </c>
      <c r="K9" s="1">
        <v>32</v>
      </c>
      <c r="L9" s="1">
        <v>36</v>
      </c>
      <c r="M9" s="1">
        <v>40</v>
      </c>
      <c r="N9" s="1">
        <v>44</v>
      </c>
      <c r="O9" s="1">
        <v>48</v>
      </c>
    </row>
    <row r="10" spans="1:18" s="14" customFormat="1" ht="43.15">
      <c r="A10" s="59"/>
      <c r="B10" s="59"/>
      <c r="C10" s="60" t="s">
        <v>11</v>
      </c>
      <c r="D10" s="60" t="s">
        <v>12</v>
      </c>
      <c r="E10" s="60" t="s">
        <v>13</v>
      </c>
      <c r="F10" s="60" t="s">
        <v>14</v>
      </c>
      <c r="G10" s="60" t="s">
        <v>15</v>
      </c>
      <c r="H10" s="60" t="s">
        <v>16</v>
      </c>
      <c r="I10" s="60" t="s">
        <v>17</v>
      </c>
      <c r="J10" s="60" t="s">
        <v>18</v>
      </c>
      <c r="K10" s="60" t="s">
        <v>19</v>
      </c>
      <c r="L10" s="60" t="s">
        <v>20</v>
      </c>
      <c r="M10" s="60" t="s">
        <v>21</v>
      </c>
      <c r="N10" s="60" t="s">
        <v>22</v>
      </c>
      <c r="O10" s="60" t="s">
        <v>23</v>
      </c>
      <c r="P10" s="61" t="s">
        <v>24</v>
      </c>
      <c r="Q10" s="61" t="s">
        <v>25</v>
      </c>
      <c r="R10" s="14" t="s">
        <v>26</v>
      </c>
    </row>
    <row r="11" spans="1:18" ht="148.15" hidden="1">
      <c r="A11" s="62">
        <v>1</v>
      </c>
      <c r="B11" s="33" t="s">
        <v>27</v>
      </c>
      <c r="C11" s="34" t="s">
        <v>28</v>
      </c>
      <c r="D11" s="63" t="s">
        <v>29</v>
      </c>
      <c r="E11" s="64" t="s">
        <v>30</v>
      </c>
      <c r="F11" s="65" t="s">
        <v>31</v>
      </c>
      <c r="G11" s="65" t="s">
        <v>32</v>
      </c>
      <c r="H11" s="65" t="s">
        <v>33</v>
      </c>
      <c r="I11" s="40" t="s">
        <v>34</v>
      </c>
      <c r="J11" s="66">
        <v>1</v>
      </c>
      <c r="K11" s="67">
        <v>43266</v>
      </c>
      <c r="L11" s="68">
        <v>44865</v>
      </c>
      <c r="M11" s="69">
        <f t="shared" ref="M11:M42" si="0">ROUND((+L11-K11)/7,0)</f>
        <v>228</v>
      </c>
      <c r="N11" s="70">
        <v>1</v>
      </c>
      <c r="O11" s="71" t="s">
        <v>35</v>
      </c>
      <c r="P11" s="72" t="s">
        <v>36</v>
      </c>
      <c r="Q11" s="73">
        <f t="shared" ref="Q11:Q42" si="1">+N11/J11</f>
        <v>1</v>
      </c>
    </row>
    <row r="12" spans="1:18" ht="125.45" hidden="1">
      <c r="A12" s="62">
        <v>2</v>
      </c>
      <c r="B12" s="33" t="s">
        <v>37</v>
      </c>
      <c r="C12" s="34" t="s">
        <v>28</v>
      </c>
      <c r="D12" s="63" t="s">
        <v>29</v>
      </c>
      <c r="E12" s="64" t="s">
        <v>38</v>
      </c>
      <c r="F12" s="65" t="s">
        <v>39</v>
      </c>
      <c r="G12" s="65" t="s">
        <v>40</v>
      </c>
      <c r="H12" s="74" t="s">
        <v>41</v>
      </c>
      <c r="I12" s="40" t="s">
        <v>42</v>
      </c>
      <c r="J12" s="66">
        <v>1</v>
      </c>
      <c r="K12" s="67">
        <v>43847</v>
      </c>
      <c r="L12" s="68">
        <v>43920</v>
      </c>
      <c r="M12" s="69">
        <f t="shared" si="0"/>
        <v>10</v>
      </c>
      <c r="N12" s="70">
        <v>1</v>
      </c>
      <c r="O12" s="75" t="s">
        <v>43</v>
      </c>
      <c r="P12" s="72" t="s">
        <v>36</v>
      </c>
      <c r="Q12" s="73">
        <f t="shared" si="1"/>
        <v>1</v>
      </c>
    </row>
    <row r="13" spans="1:18" ht="102.6" hidden="1">
      <c r="A13" s="62">
        <v>3</v>
      </c>
      <c r="B13" s="33" t="s">
        <v>44</v>
      </c>
      <c r="C13" s="34" t="s">
        <v>28</v>
      </c>
      <c r="D13" s="63" t="s">
        <v>45</v>
      </c>
      <c r="E13" s="49" t="s">
        <v>46</v>
      </c>
      <c r="F13" s="40" t="s">
        <v>47</v>
      </c>
      <c r="G13" s="49" t="s">
        <v>48</v>
      </c>
      <c r="H13" s="49" t="s">
        <v>49</v>
      </c>
      <c r="I13" s="40" t="s">
        <v>50</v>
      </c>
      <c r="J13" s="76">
        <v>1</v>
      </c>
      <c r="K13" s="67">
        <v>43634</v>
      </c>
      <c r="L13" s="68">
        <v>43646</v>
      </c>
      <c r="M13" s="69">
        <f t="shared" si="0"/>
        <v>2</v>
      </c>
      <c r="N13" s="70">
        <v>1</v>
      </c>
      <c r="O13" s="45" t="s">
        <v>51</v>
      </c>
      <c r="P13" s="49" t="s">
        <v>52</v>
      </c>
      <c r="Q13" s="73">
        <f t="shared" si="1"/>
        <v>1</v>
      </c>
    </row>
    <row r="14" spans="1:18" ht="125.45" hidden="1">
      <c r="A14" s="62">
        <v>4</v>
      </c>
      <c r="B14" s="33" t="s">
        <v>53</v>
      </c>
      <c r="C14" s="34" t="s">
        <v>28</v>
      </c>
      <c r="D14" s="63" t="s">
        <v>45</v>
      </c>
      <c r="E14" s="49" t="s">
        <v>46</v>
      </c>
      <c r="F14" s="40" t="s">
        <v>47</v>
      </c>
      <c r="G14" s="49" t="s">
        <v>54</v>
      </c>
      <c r="H14" s="49" t="s">
        <v>55</v>
      </c>
      <c r="I14" s="49" t="s">
        <v>56</v>
      </c>
      <c r="J14" s="76">
        <v>1</v>
      </c>
      <c r="K14" s="67">
        <v>43634</v>
      </c>
      <c r="L14" s="68">
        <v>44104</v>
      </c>
      <c r="M14" s="69">
        <f t="shared" si="0"/>
        <v>67</v>
      </c>
      <c r="N14" s="70">
        <v>1</v>
      </c>
      <c r="O14" s="45" t="s">
        <v>57</v>
      </c>
      <c r="P14" s="49" t="s">
        <v>58</v>
      </c>
      <c r="Q14" s="73">
        <f t="shared" si="1"/>
        <v>1</v>
      </c>
    </row>
    <row r="15" spans="1:18" ht="102.6" hidden="1">
      <c r="A15" s="62">
        <v>5</v>
      </c>
      <c r="B15" s="33" t="s">
        <v>59</v>
      </c>
      <c r="C15" s="34" t="s">
        <v>28</v>
      </c>
      <c r="D15" s="63" t="s">
        <v>45</v>
      </c>
      <c r="E15" s="49" t="s">
        <v>46</v>
      </c>
      <c r="F15" s="40" t="s">
        <v>47</v>
      </c>
      <c r="G15" s="49" t="s">
        <v>60</v>
      </c>
      <c r="H15" s="49" t="s">
        <v>61</v>
      </c>
      <c r="I15" s="49" t="s">
        <v>62</v>
      </c>
      <c r="J15" s="76">
        <v>1</v>
      </c>
      <c r="K15" s="67">
        <v>43634</v>
      </c>
      <c r="L15" s="68">
        <v>44742</v>
      </c>
      <c r="M15" s="69">
        <f t="shared" si="0"/>
        <v>158</v>
      </c>
      <c r="N15" s="70">
        <v>1</v>
      </c>
      <c r="O15" s="45" t="s">
        <v>63</v>
      </c>
      <c r="P15" s="49" t="s">
        <v>36</v>
      </c>
      <c r="Q15" s="73">
        <f t="shared" si="1"/>
        <v>1</v>
      </c>
    </row>
    <row r="16" spans="1:18" ht="102.6" hidden="1">
      <c r="A16" s="62">
        <v>6</v>
      </c>
      <c r="B16" s="33" t="s">
        <v>64</v>
      </c>
      <c r="C16" s="34" t="s">
        <v>28</v>
      </c>
      <c r="D16" s="63" t="s">
        <v>45</v>
      </c>
      <c r="E16" s="49" t="s">
        <v>46</v>
      </c>
      <c r="F16" s="40" t="s">
        <v>47</v>
      </c>
      <c r="G16" s="49" t="s">
        <v>65</v>
      </c>
      <c r="H16" s="49" t="s">
        <v>66</v>
      </c>
      <c r="I16" s="40" t="s">
        <v>67</v>
      </c>
      <c r="J16" s="76">
        <v>1</v>
      </c>
      <c r="K16" s="67">
        <v>43634</v>
      </c>
      <c r="L16" s="68">
        <v>45230</v>
      </c>
      <c r="M16" s="69">
        <f t="shared" si="0"/>
        <v>228</v>
      </c>
      <c r="N16" s="70">
        <v>0</v>
      </c>
      <c r="O16" s="45" t="s">
        <v>68</v>
      </c>
      <c r="P16" s="49" t="s">
        <v>36</v>
      </c>
      <c r="Q16" s="73">
        <f t="shared" si="1"/>
        <v>0</v>
      </c>
    </row>
    <row r="17" spans="1:18" ht="136.9" hidden="1">
      <c r="A17" s="62">
        <v>7</v>
      </c>
      <c r="B17" s="33" t="s">
        <v>69</v>
      </c>
      <c r="C17" s="34" t="s">
        <v>28</v>
      </c>
      <c r="D17" s="63" t="s">
        <v>70</v>
      </c>
      <c r="E17" s="49" t="s">
        <v>71</v>
      </c>
      <c r="F17" s="40" t="s">
        <v>72</v>
      </c>
      <c r="G17" s="49" t="s">
        <v>73</v>
      </c>
      <c r="H17" s="49" t="s">
        <v>73</v>
      </c>
      <c r="I17" s="40" t="s">
        <v>74</v>
      </c>
      <c r="J17" s="76">
        <v>2</v>
      </c>
      <c r="K17" s="67">
        <v>44684</v>
      </c>
      <c r="L17" s="68">
        <v>44798</v>
      </c>
      <c r="M17" s="69">
        <f t="shared" si="0"/>
        <v>16</v>
      </c>
      <c r="N17" s="70">
        <v>2</v>
      </c>
      <c r="O17" s="49" t="s">
        <v>75</v>
      </c>
      <c r="P17" s="49" t="s">
        <v>76</v>
      </c>
      <c r="Q17" s="73">
        <f t="shared" si="1"/>
        <v>1</v>
      </c>
    </row>
    <row r="18" spans="1:18" ht="136.9" hidden="1">
      <c r="A18" s="62">
        <v>8</v>
      </c>
      <c r="B18" s="33" t="s">
        <v>77</v>
      </c>
      <c r="C18" s="34" t="s">
        <v>28</v>
      </c>
      <c r="D18" s="63" t="s">
        <v>70</v>
      </c>
      <c r="E18" s="49" t="s">
        <v>71</v>
      </c>
      <c r="F18" s="40" t="s">
        <v>72</v>
      </c>
      <c r="G18" s="49" t="s">
        <v>78</v>
      </c>
      <c r="H18" s="49" t="s">
        <v>78</v>
      </c>
      <c r="I18" s="40" t="s">
        <v>74</v>
      </c>
      <c r="J18" s="76">
        <v>2</v>
      </c>
      <c r="K18" s="67">
        <v>44684</v>
      </c>
      <c r="L18" s="68">
        <v>44859</v>
      </c>
      <c r="M18" s="69">
        <f t="shared" si="0"/>
        <v>25</v>
      </c>
      <c r="N18" s="70">
        <v>2</v>
      </c>
      <c r="O18" s="49" t="s">
        <v>79</v>
      </c>
      <c r="P18" s="49" t="s">
        <v>76</v>
      </c>
      <c r="Q18" s="73">
        <f t="shared" si="1"/>
        <v>1</v>
      </c>
    </row>
    <row r="19" spans="1:18" ht="136.9" hidden="1">
      <c r="A19" s="62">
        <v>9</v>
      </c>
      <c r="B19" s="33" t="s">
        <v>80</v>
      </c>
      <c r="C19" s="34" t="s">
        <v>28</v>
      </c>
      <c r="D19" s="63" t="s">
        <v>70</v>
      </c>
      <c r="E19" s="49" t="s">
        <v>71</v>
      </c>
      <c r="F19" s="40" t="s">
        <v>72</v>
      </c>
      <c r="G19" s="49" t="s">
        <v>81</v>
      </c>
      <c r="H19" s="49" t="s">
        <v>81</v>
      </c>
      <c r="I19" s="40" t="s">
        <v>82</v>
      </c>
      <c r="J19" s="76">
        <v>2</v>
      </c>
      <c r="K19" s="67">
        <v>44684</v>
      </c>
      <c r="L19" s="68">
        <v>44910</v>
      </c>
      <c r="M19" s="69">
        <f t="shared" si="0"/>
        <v>32</v>
      </c>
      <c r="N19" s="70">
        <v>2</v>
      </c>
      <c r="O19" s="49" t="s">
        <v>83</v>
      </c>
      <c r="P19" s="49" t="s">
        <v>76</v>
      </c>
      <c r="Q19" s="73">
        <f t="shared" si="1"/>
        <v>1</v>
      </c>
    </row>
    <row r="20" spans="1:18" ht="136.9" hidden="1">
      <c r="A20" s="62">
        <v>10</v>
      </c>
      <c r="B20" s="33" t="s">
        <v>84</v>
      </c>
      <c r="C20" s="34" t="s">
        <v>28</v>
      </c>
      <c r="D20" s="63" t="s">
        <v>70</v>
      </c>
      <c r="E20" s="49" t="s">
        <v>71</v>
      </c>
      <c r="F20" s="40" t="s">
        <v>72</v>
      </c>
      <c r="G20" s="49" t="s">
        <v>85</v>
      </c>
      <c r="H20" s="49" t="s">
        <v>85</v>
      </c>
      <c r="I20" s="40" t="s">
        <v>86</v>
      </c>
      <c r="J20" s="76">
        <v>3</v>
      </c>
      <c r="K20" s="67">
        <v>44684</v>
      </c>
      <c r="L20" s="68">
        <v>45102</v>
      </c>
      <c r="M20" s="69">
        <f t="shared" si="0"/>
        <v>60</v>
      </c>
      <c r="N20" s="70">
        <v>0</v>
      </c>
      <c r="O20" s="49" t="s">
        <v>87</v>
      </c>
      <c r="P20" s="49" t="s">
        <v>76</v>
      </c>
      <c r="Q20" s="73">
        <f t="shared" si="1"/>
        <v>0</v>
      </c>
    </row>
    <row r="21" spans="1:18" ht="125.45" hidden="1">
      <c r="A21" s="62">
        <v>11</v>
      </c>
      <c r="B21" s="33" t="s">
        <v>88</v>
      </c>
      <c r="C21" s="34" t="s">
        <v>28</v>
      </c>
      <c r="D21" s="63" t="s">
        <v>29</v>
      </c>
      <c r="E21" s="64" t="s">
        <v>38</v>
      </c>
      <c r="F21" s="65" t="s">
        <v>39</v>
      </c>
      <c r="G21" s="65" t="s">
        <v>40</v>
      </c>
      <c r="H21" s="74" t="s">
        <v>89</v>
      </c>
      <c r="I21" s="40" t="s">
        <v>90</v>
      </c>
      <c r="J21" s="66">
        <v>3</v>
      </c>
      <c r="K21" s="67">
        <v>43847</v>
      </c>
      <c r="L21" s="68">
        <v>44012</v>
      </c>
      <c r="M21" s="69">
        <f t="shared" si="0"/>
        <v>24</v>
      </c>
      <c r="N21" s="70">
        <v>3</v>
      </c>
      <c r="O21" s="71" t="s">
        <v>91</v>
      </c>
      <c r="P21" s="72" t="s">
        <v>36</v>
      </c>
      <c r="Q21" s="73">
        <f t="shared" si="1"/>
        <v>1</v>
      </c>
    </row>
    <row r="22" spans="1:18" ht="125.45" hidden="1">
      <c r="A22" s="62">
        <v>12</v>
      </c>
      <c r="B22" s="33" t="s">
        <v>92</v>
      </c>
      <c r="C22" s="34" t="s">
        <v>28</v>
      </c>
      <c r="D22" s="63" t="s">
        <v>29</v>
      </c>
      <c r="E22" s="64" t="s">
        <v>38</v>
      </c>
      <c r="F22" s="65" t="s">
        <v>39</v>
      </c>
      <c r="G22" s="65" t="s">
        <v>93</v>
      </c>
      <c r="H22" s="74" t="s">
        <v>93</v>
      </c>
      <c r="I22" s="40" t="s">
        <v>94</v>
      </c>
      <c r="J22" s="66">
        <v>3</v>
      </c>
      <c r="K22" s="67">
        <v>43847</v>
      </c>
      <c r="L22" s="68">
        <v>44865</v>
      </c>
      <c r="M22" s="69">
        <f t="shared" si="0"/>
        <v>145</v>
      </c>
      <c r="N22" s="70">
        <v>3</v>
      </c>
      <c r="O22" s="71" t="s">
        <v>95</v>
      </c>
      <c r="P22" s="72" t="s">
        <v>36</v>
      </c>
      <c r="Q22" s="73">
        <f t="shared" si="1"/>
        <v>1</v>
      </c>
    </row>
    <row r="23" spans="1:18" ht="159.6" hidden="1">
      <c r="A23" s="62">
        <v>13</v>
      </c>
      <c r="B23" s="33" t="s">
        <v>96</v>
      </c>
      <c r="C23" s="34" t="s">
        <v>28</v>
      </c>
      <c r="D23" s="63" t="s">
        <v>97</v>
      </c>
      <c r="E23" s="64" t="s">
        <v>98</v>
      </c>
      <c r="F23" s="65" t="s">
        <v>99</v>
      </c>
      <c r="G23" s="65" t="s">
        <v>100</v>
      </c>
      <c r="H23" s="74" t="s">
        <v>100</v>
      </c>
      <c r="I23" s="40" t="s">
        <v>101</v>
      </c>
      <c r="J23" s="66">
        <v>1</v>
      </c>
      <c r="K23" s="67">
        <v>44684</v>
      </c>
      <c r="L23" s="68">
        <v>44742</v>
      </c>
      <c r="M23" s="69">
        <f t="shared" si="0"/>
        <v>8</v>
      </c>
      <c r="N23" s="70">
        <v>1</v>
      </c>
      <c r="O23" s="71" t="s">
        <v>102</v>
      </c>
      <c r="P23" s="72" t="s">
        <v>103</v>
      </c>
      <c r="Q23" s="73">
        <f t="shared" si="1"/>
        <v>1</v>
      </c>
    </row>
    <row r="24" spans="1:18" ht="159.6" hidden="1">
      <c r="A24" s="62">
        <v>14</v>
      </c>
      <c r="B24" s="33" t="s">
        <v>104</v>
      </c>
      <c r="C24" s="34" t="s">
        <v>28</v>
      </c>
      <c r="D24" s="63" t="s">
        <v>97</v>
      </c>
      <c r="E24" s="64" t="s">
        <v>98</v>
      </c>
      <c r="F24" s="65" t="s">
        <v>99</v>
      </c>
      <c r="G24" s="65" t="s">
        <v>105</v>
      </c>
      <c r="H24" s="65" t="s">
        <v>105</v>
      </c>
      <c r="I24" s="40" t="s">
        <v>94</v>
      </c>
      <c r="J24" s="76">
        <v>4</v>
      </c>
      <c r="K24" s="67">
        <v>44684</v>
      </c>
      <c r="L24" s="68">
        <v>45046</v>
      </c>
      <c r="M24" s="69">
        <f t="shared" si="0"/>
        <v>52</v>
      </c>
      <c r="N24" s="70">
        <v>3</v>
      </c>
      <c r="O24" s="71" t="s">
        <v>106</v>
      </c>
      <c r="P24" s="72" t="s">
        <v>107</v>
      </c>
      <c r="Q24" s="73">
        <f t="shared" si="1"/>
        <v>0.75</v>
      </c>
    </row>
    <row r="25" spans="1:18" ht="148.15" hidden="1">
      <c r="A25" s="62">
        <v>15</v>
      </c>
      <c r="B25" s="33" t="s">
        <v>108</v>
      </c>
      <c r="C25" s="34" t="s">
        <v>28</v>
      </c>
      <c r="D25" s="77" t="s">
        <v>109</v>
      </c>
      <c r="E25" s="40" t="s">
        <v>110</v>
      </c>
      <c r="F25" s="40" t="s">
        <v>111</v>
      </c>
      <c r="G25" s="41" t="s">
        <v>112</v>
      </c>
      <c r="H25" s="41" t="s">
        <v>113</v>
      </c>
      <c r="I25" s="41" t="s">
        <v>114</v>
      </c>
      <c r="J25" s="76">
        <v>1</v>
      </c>
      <c r="K25" s="78">
        <v>43831</v>
      </c>
      <c r="L25" s="78">
        <v>43921</v>
      </c>
      <c r="M25" s="69">
        <f t="shared" si="0"/>
        <v>13</v>
      </c>
      <c r="N25" s="70">
        <v>1</v>
      </c>
      <c r="O25" s="71" t="s">
        <v>115</v>
      </c>
      <c r="P25" s="40" t="s">
        <v>116</v>
      </c>
      <c r="Q25" s="73">
        <f t="shared" si="1"/>
        <v>1</v>
      </c>
    </row>
    <row r="26" spans="1:18" ht="148.15" hidden="1">
      <c r="A26" s="62">
        <v>16</v>
      </c>
      <c r="B26" s="33" t="s">
        <v>117</v>
      </c>
      <c r="C26" s="34" t="s">
        <v>28</v>
      </c>
      <c r="D26" s="77" t="s">
        <v>109</v>
      </c>
      <c r="E26" s="40" t="s">
        <v>118</v>
      </c>
      <c r="F26" s="40" t="s">
        <v>111</v>
      </c>
      <c r="G26" s="40" t="s">
        <v>119</v>
      </c>
      <c r="H26" s="40" t="s">
        <v>120</v>
      </c>
      <c r="I26" s="40" t="s">
        <v>121</v>
      </c>
      <c r="J26" s="76">
        <v>1</v>
      </c>
      <c r="K26" s="79">
        <v>43831</v>
      </c>
      <c r="L26" s="79">
        <v>43861</v>
      </c>
      <c r="M26" s="69">
        <f t="shared" si="0"/>
        <v>4</v>
      </c>
      <c r="N26" s="70">
        <v>1</v>
      </c>
      <c r="O26" s="71" t="s">
        <v>122</v>
      </c>
      <c r="P26" s="40" t="s">
        <v>123</v>
      </c>
      <c r="Q26" s="73">
        <f t="shared" si="1"/>
        <v>1</v>
      </c>
    </row>
    <row r="27" spans="1:18" ht="148.15" hidden="1">
      <c r="A27" s="62">
        <v>17</v>
      </c>
      <c r="B27" s="33" t="s">
        <v>124</v>
      </c>
      <c r="C27" s="34" t="s">
        <v>28</v>
      </c>
      <c r="D27" s="77" t="s">
        <v>109</v>
      </c>
      <c r="E27" s="40" t="s">
        <v>125</v>
      </c>
      <c r="F27" s="40" t="s">
        <v>111</v>
      </c>
      <c r="G27" s="40" t="s">
        <v>119</v>
      </c>
      <c r="H27" s="40" t="s">
        <v>126</v>
      </c>
      <c r="I27" s="40" t="s">
        <v>127</v>
      </c>
      <c r="J27" s="76">
        <v>1</v>
      </c>
      <c r="K27" s="79">
        <v>43831</v>
      </c>
      <c r="L27" s="79">
        <v>44926</v>
      </c>
      <c r="M27" s="69">
        <f t="shared" si="0"/>
        <v>156</v>
      </c>
      <c r="N27" s="70">
        <v>0</v>
      </c>
      <c r="O27" s="49" t="s">
        <v>128</v>
      </c>
      <c r="P27" s="40" t="s">
        <v>123</v>
      </c>
      <c r="Q27" s="73">
        <f t="shared" si="1"/>
        <v>0</v>
      </c>
      <c r="R27" t="s">
        <v>26</v>
      </c>
    </row>
    <row r="28" spans="1:18" ht="136.9" hidden="1">
      <c r="A28" s="62">
        <v>18</v>
      </c>
      <c r="B28" s="33" t="s">
        <v>129</v>
      </c>
      <c r="C28" s="34" t="s">
        <v>28</v>
      </c>
      <c r="D28" s="77" t="s">
        <v>130</v>
      </c>
      <c r="E28" s="49" t="s">
        <v>131</v>
      </c>
      <c r="F28" s="49" t="s">
        <v>132</v>
      </c>
      <c r="G28" s="40" t="s">
        <v>133</v>
      </c>
      <c r="H28" s="40" t="s">
        <v>134</v>
      </c>
      <c r="I28" s="40" t="s">
        <v>121</v>
      </c>
      <c r="J28" s="76">
        <v>1</v>
      </c>
      <c r="K28" s="79">
        <v>43831</v>
      </c>
      <c r="L28" s="79">
        <v>43861</v>
      </c>
      <c r="M28" s="69">
        <f t="shared" si="0"/>
        <v>4</v>
      </c>
      <c r="N28" s="70">
        <v>1</v>
      </c>
      <c r="O28" s="71" t="s">
        <v>135</v>
      </c>
      <c r="P28" s="40" t="s">
        <v>123</v>
      </c>
      <c r="Q28" s="73">
        <f t="shared" si="1"/>
        <v>1</v>
      </c>
    </row>
    <row r="29" spans="1:18" ht="136.9" hidden="1">
      <c r="A29" s="62">
        <v>19</v>
      </c>
      <c r="B29" s="33" t="s">
        <v>136</v>
      </c>
      <c r="C29" s="34" t="s">
        <v>28</v>
      </c>
      <c r="D29" s="77" t="s">
        <v>137</v>
      </c>
      <c r="E29" s="49" t="s">
        <v>131</v>
      </c>
      <c r="F29" s="49" t="s">
        <v>132</v>
      </c>
      <c r="G29" s="40" t="s">
        <v>133</v>
      </c>
      <c r="H29" s="40" t="s">
        <v>138</v>
      </c>
      <c r="I29" s="40" t="s">
        <v>127</v>
      </c>
      <c r="J29" s="76">
        <v>1</v>
      </c>
      <c r="K29" s="79">
        <v>43831</v>
      </c>
      <c r="L29" s="79">
        <v>44742</v>
      </c>
      <c r="M29" s="69">
        <f t="shared" si="0"/>
        <v>130</v>
      </c>
      <c r="N29" s="70">
        <v>0</v>
      </c>
      <c r="O29" s="71" t="s">
        <v>139</v>
      </c>
      <c r="P29" s="40" t="s">
        <v>123</v>
      </c>
      <c r="Q29" s="73">
        <f t="shared" si="1"/>
        <v>0</v>
      </c>
      <c r="R29" t="s">
        <v>26</v>
      </c>
    </row>
    <row r="30" spans="1:18" ht="125.45" hidden="1">
      <c r="A30" s="62">
        <v>20</v>
      </c>
      <c r="B30" s="33" t="s">
        <v>140</v>
      </c>
      <c r="C30" s="34" t="s">
        <v>28</v>
      </c>
      <c r="D30" s="77" t="s">
        <v>141</v>
      </c>
      <c r="E30" s="49" t="s">
        <v>142</v>
      </c>
      <c r="F30" s="49" t="s">
        <v>143</v>
      </c>
      <c r="G30" s="41" t="s">
        <v>112</v>
      </c>
      <c r="H30" s="41" t="s">
        <v>113</v>
      </c>
      <c r="I30" s="41" t="s">
        <v>114</v>
      </c>
      <c r="J30" s="76">
        <v>1</v>
      </c>
      <c r="K30" s="79">
        <v>43831</v>
      </c>
      <c r="L30" s="78">
        <v>43921</v>
      </c>
      <c r="M30" s="69">
        <f t="shared" si="0"/>
        <v>13</v>
      </c>
      <c r="N30" s="70">
        <v>1</v>
      </c>
      <c r="O30" s="71" t="s">
        <v>115</v>
      </c>
      <c r="P30" s="40" t="s">
        <v>116</v>
      </c>
      <c r="Q30" s="73">
        <f t="shared" si="1"/>
        <v>1</v>
      </c>
    </row>
    <row r="31" spans="1:18" ht="125.45" hidden="1">
      <c r="A31" s="62">
        <v>21</v>
      </c>
      <c r="B31" s="33" t="s">
        <v>144</v>
      </c>
      <c r="C31" s="34" t="s">
        <v>28</v>
      </c>
      <c r="D31" s="77" t="s">
        <v>141</v>
      </c>
      <c r="E31" s="49" t="s">
        <v>142</v>
      </c>
      <c r="F31" s="49" t="s">
        <v>143</v>
      </c>
      <c r="G31" s="40" t="s">
        <v>145</v>
      </c>
      <c r="H31" s="40" t="s">
        <v>134</v>
      </c>
      <c r="I31" s="40" t="s">
        <v>121</v>
      </c>
      <c r="J31" s="76">
        <v>1</v>
      </c>
      <c r="K31" s="79">
        <v>43831</v>
      </c>
      <c r="L31" s="79">
        <v>43861</v>
      </c>
      <c r="M31" s="69">
        <f t="shared" si="0"/>
        <v>4</v>
      </c>
      <c r="N31" s="70">
        <v>1</v>
      </c>
      <c r="O31" s="71" t="s">
        <v>122</v>
      </c>
      <c r="P31" s="40" t="s">
        <v>123</v>
      </c>
      <c r="Q31" s="73">
        <f t="shared" si="1"/>
        <v>1</v>
      </c>
    </row>
    <row r="32" spans="1:18" ht="125.45" hidden="1">
      <c r="A32" s="62">
        <v>22</v>
      </c>
      <c r="B32" s="33" t="s">
        <v>146</v>
      </c>
      <c r="C32" s="34" t="s">
        <v>28</v>
      </c>
      <c r="D32" s="77" t="s">
        <v>141</v>
      </c>
      <c r="E32" s="49" t="s">
        <v>142</v>
      </c>
      <c r="F32" s="49" t="s">
        <v>143</v>
      </c>
      <c r="G32" s="40" t="s">
        <v>145</v>
      </c>
      <c r="H32" s="40" t="s">
        <v>138</v>
      </c>
      <c r="I32" s="40" t="s">
        <v>127</v>
      </c>
      <c r="J32" s="76">
        <v>1</v>
      </c>
      <c r="K32" s="79">
        <v>43831</v>
      </c>
      <c r="L32" s="79">
        <v>44742</v>
      </c>
      <c r="M32" s="69">
        <f t="shared" si="0"/>
        <v>130</v>
      </c>
      <c r="N32" s="80">
        <v>0.5</v>
      </c>
      <c r="O32" s="49" t="s">
        <v>147</v>
      </c>
      <c r="P32" s="40" t="s">
        <v>123</v>
      </c>
      <c r="Q32" s="73">
        <f t="shared" si="1"/>
        <v>0.5</v>
      </c>
      <c r="R32" t="s">
        <v>26</v>
      </c>
    </row>
    <row r="33" spans="1:18" ht="114" hidden="1">
      <c r="A33" s="62">
        <v>23</v>
      </c>
      <c r="B33" s="33" t="s">
        <v>148</v>
      </c>
      <c r="C33" s="34" t="s">
        <v>28</v>
      </c>
      <c r="D33" s="77" t="s">
        <v>149</v>
      </c>
      <c r="E33" s="49" t="s">
        <v>150</v>
      </c>
      <c r="F33" s="49" t="s">
        <v>151</v>
      </c>
      <c r="G33" s="40" t="s">
        <v>152</v>
      </c>
      <c r="H33" s="40" t="s">
        <v>152</v>
      </c>
      <c r="I33" s="40" t="s">
        <v>153</v>
      </c>
      <c r="J33" s="76">
        <v>2</v>
      </c>
      <c r="K33" s="79">
        <v>44182</v>
      </c>
      <c r="L33" s="79">
        <v>44196</v>
      </c>
      <c r="M33" s="69">
        <f t="shared" si="0"/>
        <v>2</v>
      </c>
      <c r="N33" s="70">
        <v>2</v>
      </c>
      <c r="O33" s="49" t="s">
        <v>154</v>
      </c>
      <c r="P33" s="40" t="s">
        <v>155</v>
      </c>
      <c r="Q33" s="73">
        <f t="shared" si="1"/>
        <v>1</v>
      </c>
    </row>
    <row r="34" spans="1:18" ht="114" hidden="1">
      <c r="A34" s="62">
        <v>24</v>
      </c>
      <c r="B34" s="33" t="s">
        <v>156</v>
      </c>
      <c r="C34" s="34" t="s">
        <v>28</v>
      </c>
      <c r="D34" s="77" t="s">
        <v>149</v>
      </c>
      <c r="E34" s="49" t="s">
        <v>150</v>
      </c>
      <c r="F34" s="49" t="s">
        <v>151</v>
      </c>
      <c r="G34" s="40" t="s">
        <v>157</v>
      </c>
      <c r="H34" s="40" t="s">
        <v>157</v>
      </c>
      <c r="I34" s="40" t="s">
        <v>158</v>
      </c>
      <c r="J34" s="76">
        <v>1</v>
      </c>
      <c r="K34" s="79">
        <v>44182</v>
      </c>
      <c r="L34" s="79">
        <v>44895</v>
      </c>
      <c r="M34" s="69">
        <f t="shared" si="0"/>
        <v>102</v>
      </c>
      <c r="N34" s="70">
        <v>0</v>
      </c>
      <c r="O34" s="49" t="s">
        <v>159</v>
      </c>
      <c r="P34" s="40" t="s">
        <v>160</v>
      </c>
      <c r="Q34" s="73">
        <f t="shared" si="1"/>
        <v>0</v>
      </c>
      <c r="R34" t="s">
        <v>26</v>
      </c>
    </row>
    <row r="35" spans="1:18" ht="114" hidden="1">
      <c r="A35" s="62">
        <v>25</v>
      </c>
      <c r="B35" s="33" t="s">
        <v>161</v>
      </c>
      <c r="C35" s="34" t="s">
        <v>28</v>
      </c>
      <c r="D35" s="77" t="s">
        <v>149</v>
      </c>
      <c r="E35" s="49" t="s">
        <v>150</v>
      </c>
      <c r="F35" s="49" t="s">
        <v>162</v>
      </c>
      <c r="G35" s="40" t="s">
        <v>163</v>
      </c>
      <c r="H35" s="40" t="s">
        <v>163</v>
      </c>
      <c r="I35" s="40" t="s">
        <v>153</v>
      </c>
      <c r="J35" s="76">
        <v>1</v>
      </c>
      <c r="K35" s="79">
        <v>44182</v>
      </c>
      <c r="L35" s="79">
        <v>44285</v>
      </c>
      <c r="M35" s="69">
        <f t="shared" si="0"/>
        <v>15</v>
      </c>
      <c r="N35" s="70">
        <v>1</v>
      </c>
      <c r="O35" s="49" t="s">
        <v>164</v>
      </c>
      <c r="P35" s="40" t="s">
        <v>165</v>
      </c>
      <c r="Q35" s="73">
        <f t="shared" si="1"/>
        <v>1</v>
      </c>
    </row>
    <row r="36" spans="1:18" ht="114" hidden="1">
      <c r="A36" s="62">
        <v>26</v>
      </c>
      <c r="B36" s="33" t="s">
        <v>166</v>
      </c>
      <c r="C36" s="34" t="s">
        <v>28</v>
      </c>
      <c r="D36" s="77" t="s">
        <v>149</v>
      </c>
      <c r="E36" s="49" t="s">
        <v>150</v>
      </c>
      <c r="F36" s="49" t="s">
        <v>151</v>
      </c>
      <c r="G36" s="40" t="s">
        <v>167</v>
      </c>
      <c r="H36" s="40" t="s">
        <v>167</v>
      </c>
      <c r="I36" s="40" t="s">
        <v>158</v>
      </c>
      <c r="J36" s="76">
        <v>1</v>
      </c>
      <c r="K36" s="79">
        <v>44182</v>
      </c>
      <c r="L36" s="79">
        <v>44500</v>
      </c>
      <c r="M36" s="69">
        <f t="shared" si="0"/>
        <v>45</v>
      </c>
      <c r="N36" s="70">
        <v>1</v>
      </c>
      <c r="O36" s="49" t="s">
        <v>168</v>
      </c>
      <c r="P36" s="40" t="s">
        <v>169</v>
      </c>
      <c r="Q36" s="73">
        <f t="shared" si="1"/>
        <v>1</v>
      </c>
    </row>
    <row r="37" spans="1:18" ht="114" hidden="1">
      <c r="A37" s="62">
        <v>27</v>
      </c>
      <c r="B37" s="33" t="s">
        <v>170</v>
      </c>
      <c r="C37" s="34" t="s">
        <v>28</v>
      </c>
      <c r="D37" s="77" t="s">
        <v>149</v>
      </c>
      <c r="E37" s="49" t="s">
        <v>150</v>
      </c>
      <c r="F37" s="49" t="s">
        <v>151</v>
      </c>
      <c r="G37" s="40" t="s">
        <v>171</v>
      </c>
      <c r="H37" s="40" t="s">
        <v>171</v>
      </c>
      <c r="I37" s="40" t="s">
        <v>153</v>
      </c>
      <c r="J37" s="76">
        <v>1</v>
      </c>
      <c r="K37" s="79">
        <v>44182</v>
      </c>
      <c r="L37" s="79">
        <v>44196</v>
      </c>
      <c r="M37" s="69">
        <f t="shared" si="0"/>
        <v>2</v>
      </c>
      <c r="N37" s="70">
        <v>1</v>
      </c>
      <c r="O37" s="49" t="s">
        <v>172</v>
      </c>
      <c r="P37" s="40" t="s">
        <v>165</v>
      </c>
      <c r="Q37" s="73">
        <f t="shared" si="1"/>
        <v>1</v>
      </c>
    </row>
    <row r="38" spans="1:18" ht="114" hidden="1">
      <c r="A38" s="62">
        <v>28</v>
      </c>
      <c r="B38" s="33" t="s">
        <v>173</v>
      </c>
      <c r="C38" s="34" t="s">
        <v>28</v>
      </c>
      <c r="D38" s="77" t="s">
        <v>149</v>
      </c>
      <c r="E38" s="49" t="s">
        <v>150</v>
      </c>
      <c r="F38" s="49" t="s">
        <v>151</v>
      </c>
      <c r="G38" s="40" t="s">
        <v>174</v>
      </c>
      <c r="H38" s="40" t="s">
        <v>174</v>
      </c>
      <c r="I38" s="40" t="s">
        <v>158</v>
      </c>
      <c r="J38" s="76">
        <v>1</v>
      </c>
      <c r="K38" s="79">
        <v>44182</v>
      </c>
      <c r="L38" s="79">
        <v>44771</v>
      </c>
      <c r="M38" s="69">
        <f t="shared" si="0"/>
        <v>84</v>
      </c>
      <c r="N38" s="80">
        <f>+(0.666666666666667)</f>
        <v>0.66666666666666696</v>
      </c>
      <c r="O38" s="49" t="s">
        <v>175</v>
      </c>
      <c r="P38" s="40" t="s">
        <v>169</v>
      </c>
      <c r="Q38" s="73">
        <f t="shared" si="1"/>
        <v>0.66666666666666696</v>
      </c>
      <c r="R38" t="s">
        <v>26</v>
      </c>
    </row>
    <row r="39" spans="1:18" ht="114" hidden="1">
      <c r="A39" s="62">
        <v>29</v>
      </c>
      <c r="B39" s="33" t="s">
        <v>176</v>
      </c>
      <c r="C39" s="34" t="s">
        <v>28</v>
      </c>
      <c r="D39" s="77" t="s">
        <v>149</v>
      </c>
      <c r="E39" s="49" t="s">
        <v>150</v>
      </c>
      <c r="F39" s="49" t="s">
        <v>151</v>
      </c>
      <c r="G39" s="40" t="s">
        <v>177</v>
      </c>
      <c r="H39" s="40" t="s">
        <v>177</v>
      </c>
      <c r="I39" s="40" t="s">
        <v>178</v>
      </c>
      <c r="J39" s="76">
        <v>2</v>
      </c>
      <c r="K39" s="79">
        <v>44182</v>
      </c>
      <c r="L39" s="79">
        <v>44561</v>
      </c>
      <c r="M39" s="69">
        <f t="shared" si="0"/>
        <v>54</v>
      </c>
      <c r="N39" s="70">
        <v>2</v>
      </c>
      <c r="O39" s="49" t="s">
        <v>179</v>
      </c>
      <c r="P39" s="40" t="s">
        <v>180</v>
      </c>
      <c r="Q39" s="73">
        <f t="shared" si="1"/>
        <v>1</v>
      </c>
    </row>
    <row r="40" spans="1:18" ht="114" hidden="1">
      <c r="A40" s="62">
        <v>30</v>
      </c>
      <c r="B40" s="33" t="s">
        <v>181</v>
      </c>
      <c r="C40" s="34" t="s">
        <v>28</v>
      </c>
      <c r="D40" s="77" t="s">
        <v>149</v>
      </c>
      <c r="E40" s="49" t="s">
        <v>150</v>
      </c>
      <c r="F40" s="49" t="s">
        <v>151</v>
      </c>
      <c r="G40" s="40" t="s">
        <v>182</v>
      </c>
      <c r="H40" s="40" t="s">
        <v>182</v>
      </c>
      <c r="I40" s="40" t="s">
        <v>183</v>
      </c>
      <c r="J40" s="76">
        <v>6</v>
      </c>
      <c r="K40" s="79">
        <v>44182</v>
      </c>
      <c r="L40" s="79">
        <v>44377</v>
      </c>
      <c r="M40" s="69">
        <f t="shared" si="0"/>
        <v>28</v>
      </c>
      <c r="N40" s="70">
        <v>6</v>
      </c>
      <c r="O40" s="49" t="s">
        <v>184</v>
      </c>
      <c r="P40" s="40" t="s">
        <v>185</v>
      </c>
      <c r="Q40" s="73">
        <f t="shared" si="1"/>
        <v>1</v>
      </c>
    </row>
    <row r="41" spans="1:18" ht="114" hidden="1">
      <c r="A41" s="62">
        <v>31</v>
      </c>
      <c r="B41" s="33" t="s">
        <v>186</v>
      </c>
      <c r="C41" s="34" t="s">
        <v>28</v>
      </c>
      <c r="D41" s="77" t="s">
        <v>149</v>
      </c>
      <c r="E41" s="49" t="s">
        <v>150</v>
      </c>
      <c r="F41" s="49" t="s">
        <v>151</v>
      </c>
      <c r="G41" s="40" t="s">
        <v>187</v>
      </c>
      <c r="H41" s="40" t="s">
        <v>187</v>
      </c>
      <c r="I41" s="40" t="s">
        <v>183</v>
      </c>
      <c r="J41" s="76">
        <v>11</v>
      </c>
      <c r="K41" s="79">
        <v>44182</v>
      </c>
      <c r="L41" s="79">
        <v>44530</v>
      </c>
      <c r="M41" s="69">
        <f t="shared" si="0"/>
        <v>50</v>
      </c>
      <c r="N41" s="70">
        <v>11</v>
      </c>
      <c r="O41" s="49" t="s">
        <v>188</v>
      </c>
      <c r="P41" s="40" t="s">
        <v>189</v>
      </c>
      <c r="Q41" s="73">
        <f t="shared" si="1"/>
        <v>1</v>
      </c>
    </row>
    <row r="42" spans="1:18" ht="114" hidden="1">
      <c r="A42" s="62">
        <v>32</v>
      </c>
      <c r="B42" s="33" t="s">
        <v>190</v>
      </c>
      <c r="C42" s="34" t="s">
        <v>28</v>
      </c>
      <c r="D42" s="77" t="s">
        <v>149</v>
      </c>
      <c r="E42" s="49" t="s">
        <v>150</v>
      </c>
      <c r="F42" s="49" t="s">
        <v>151</v>
      </c>
      <c r="G42" s="40" t="s">
        <v>191</v>
      </c>
      <c r="H42" s="40" t="s">
        <v>191</v>
      </c>
      <c r="I42" s="40" t="s">
        <v>192</v>
      </c>
      <c r="J42" s="76">
        <v>3</v>
      </c>
      <c r="K42" s="79">
        <v>44378</v>
      </c>
      <c r="L42" s="79">
        <v>44742</v>
      </c>
      <c r="M42" s="69">
        <f t="shared" si="0"/>
        <v>52</v>
      </c>
      <c r="N42" s="70">
        <v>3</v>
      </c>
      <c r="O42" s="49" t="s">
        <v>193</v>
      </c>
      <c r="P42" s="40" t="s">
        <v>194</v>
      </c>
      <c r="Q42" s="73">
        <f t="shared" si="1"/>
        <v>1</v>
      </c>
    </row>
    <row r="43" spans="1:18" ht="125.45" hidden="1">
      <c r="A43" s="62">
        <v>33</v>
      </c>
      <c r="B43" s="33" t="s">
        <v>195</v>
      </c>
      <c r="C43" s="34" t="s">
        <v>28</v>
      </c>
      <c r="D43" s="77" t="s">
        <v>196</v>
      </c>
      <c r="E43" s="49" t="s">
        <v>197</v>
      </c>
      <c r="F43" s="49" t="s">
        <v>198</v>
      </c>
      <c r="G43" s="40" t="s">
        <v>199</v>
      </c>
      <c r="H43" s="40" t="s">
        <v>200</v>
      </c>
      <c r="I43" s="40" t="s">
        <v>201</v>
      </c>
      <c r="J43" s="76">
        <v>13</v>
      </c>
      <c r="K43" s="79">
        <v>44182</v>
      </c>
      <c r="L43" s="79">
        <v>44650</v>
      </c>
      <c r="M43" s="69">
        <f t="shared" ref="M43:M74" si="2">ROUND((+L43-K43)/7,0)</f>
        <v>67</v>
      </c>
      <c r="N43" s="70">
        <v>13</v>
      </c>
      <c r="O43" s="49" t="s">
        <v>202</v>
      </c>
      <c r="P43" s="40" t="s">
        <v>203</v>
      </c>
      <c r="Q43" s="73">
        <f t="shared" ref="Q43:Q74" si="3">+N43/J43</f>
        <v>1</v>
      </c>
    </row>
    <row r="44" spans="1:18" ht="125.45" hidden="1">
      <c r="A44" s="62">
        <v>34</v>
      </c>
      <c r="B44" s="33" t="s">
        <v>204</v>
      </c>
      <c r="C44" s="34" t="s">
        <v>28</v>
      </c>
      <c r="D44" s="77" t="s">
        <v>196</v>
      </c>
      <c r="E44" s="49" t="s">
        <v>197</v>
      </c>
      <c r="F44" s="49" t="s">
        <v>205</v>
      </c>
      <c r="G44" s="40" t="s">
        <v>206</v>
      </c>
      <c r="H44" s="40" t="s">
        <v>207</v>
      </c>
      <c r="I44" s="40" t="s">
        <v>208</v>
      </c>
      <c r="J44" s="76">
        <v>24</v>
      </c>
      <c r="K44" s="79">
        <v>44182</v>
      </c>
      <c r="L44" s="79">
        <v>44499</v>
      </c>
      <c r="M44" s="69">
        <f t="shared" si="2"/>
        <v>45</v>
      </c>
      <c r="N44" s="70">
        <v>24</v>
      </c>
      <c r="O44" s="49" t="s">
        <v>209</v>
      </c>
      <c r="P44" s="40" t="s">
        <v>203</v>
      </c>
      <c r="Q44" s="73">
        <f t="shared" si="3"/>
        <v>1</v>
      </c>
    </row>
    <row r="45" spans="1:18" ht="114" hidden="1">
      <c r="A45" s="62">
        <v>35</v>
      </c>
      <c r="B45" s="33" t="s">
        <v>210</v>
      </c>
      <c r="C45" s="34" t="s">
        <v>28</v>
      </c>
      <c r="D45" s="77" t="s">
        <v>211</v>
      </c>
      <c r="E45" s="49" t="s">
        <v>212</v>
      </c>
      <c r="F45" s="49" t="s">
        <v>213</v>
      </c>
      <c r="G45" s="40" t="s">
        <v>191</v>
      </c>
      <c r="H45" s="40" t="s">
        <v>191</v>
      </c>
      <c r="I45" s="40" t="s">
        <v>192</v>
      </c>
      <c r="J45" s="76">
        <v>3</v>
      </c>
      <c r="K45" s="79">
        <v>44378</v>
      </c>
      <c r="L45" s="79">
        <v>44742</v>
      </c>
      <c r="M45" s="69">
        <f t="shared" si="2"/>
        <v>52</v>
      </c>
      <c r="N45" s="70">
        <v>3</v>
      </c>
      <c r="O45" s="49" t="s">
        <v>193</v>
      </c>
      <c r="P45" s="40" t="s">
        <v>194</v>
      </c>
      <c r="Q45" s="73">
        <f t="shared" si="3"/>
        <v>1</v>
      </c>
    </row>
    <row r="46" spans="1:18" ht="125.45" hidden="1">
      <c r="A46" s="62">
        <v>36</v>
      </c>
      <c r="B46" s="33" t="s">
        <v>214</v>
      </c>
      <c r="C46" s="34" t="s">
        <v>28</v>
      </c>
      <c r="D46" s="77" t="s">
        <v>215</v>
      </c>
      <c r="E46" s="49" t="s">
        <v>216</v>
      </c>
      <c r="F46" s="49" t="s">
        <v>217</v>
      </c>
      <c r="G46" s="40" t="s">
        <v>218</v>
      </c>
      <c r="H46" s="40" t="s">
        <v>219</v>
      </c>
      <c r="I46" s="40" t="s">
        <v>220</v>
      </c>
      <c r="J46" s="76">
        <v>2</v>
      </c>
      <c r="K46" s="79">
        <v>44331</v>
      </c>
      <c r="L46" s="79">
        <v>44561</v>
      </c>
      <c r="M46" s="69">
        <f t="shared" si="2"/>
        <v>33</v>
      </c>
      <c r="N46" s="70">
        <v>2</v>
      </c>
      <c r="O46" s="49" t="s">
        <v>209</v>
      </c>
      <c r="P46" s="40" t="s">
        <v>221</v>
      </c>
      <c r="Q46" s="73">
        <f t="shared" si="3"/>
        <v>1</v>
      </c>
    </row>
    <row r="47" spans="1:18" ht="114" hidden="1">
      <c r="A47" s="62">
        <v>37</v>
      </c>
      <c r="B47" s="33" t="s">
        <v>222</v>
      </c>
      <c r="C47" s="34" t="s">
        <v>28</v>
      </c>
      <c r="D47" s="77" t="s">
        <v>215</v>
      </c>
      <c r="E47" s="49" t="s">
        <v>216</v>
      </c>
      <c r="F47" s="49" t="s">
        <v>217</v>
      </c>
      <c r="G47" s="40" t="s">
        <v>223</v>
      </c>
      <c r="H47" s="40" t="s">
        <v>223</v>
      </c>
      <c r="I47" s="40" t="s">
        <v>224</v>
      </c>
      <c r="J47" s="76">
        <v>2</v>
      </c>
      <c r="K47" s="79">
        <v>44197</v>
      </c>
      <c r="L47" s="79">
        <v>44561</v>
      </c>
      <c r="M47" s="69">
        <f t="shared" si="2"/>
        <v>52</v>
      </c>
      <c r="N47" s="70">
        <v>2</v>
      </c>
      <c r="O47" s="49" t="s">
        <v>209</v>
      </c>
      <c r="P47" s="40" t="s">
        <v>225</v>
      </c>
      <c r="Q47" s="73">
        <f t="shared" si="3"/>
        <v>1</v>
      </c>
    </row>
    <row r="48" spans="1:18" ht="136.9" hidden="1">
      <c r="A48" s="62">
        <v>38</v>
      </c>
      <c r="B48" s="33" t="s">
        <v>226</v>
      </c>
      <c r="C48" s="34" t="s">
        <v>28</v>
      </c>
      <c r="D48" s="77" t="s">
        <v>227</v>
      </c>
      <c r="E48" s="49" t="s">
        <v>228</v>
      </c>
      <c r="F48" s="49" t="s">
        <v>229</v>
      </c>
      <c r="G48" s="40" t="s">
        <v>191</v>
      </c>
      <c r="H48" s="40" t="s">
        <v>191</v>
      </c>
      <c r="I48" s="40" t="s">
        <v>192</v>
      </c>
      <c r="J48" s="76">
        <v>3</v>
      </c>
      <c r="K48" s="79">
        <v>44378</v>
      </c>
      <c r="L48" s="79">
        <v>44742</v>
      </c>
      <c r="M48" s="69">
        <f t="shared" si="2"/>
        <v>52</v>
      </c>
      <c r="N48" s="70">
        <v>3</v>
      </c>
      <c r="O48" s="49" t="s">
        <v>230</v>
      </c>
      <c r="P48" s="40" t="s">
        <v>194</v>
      </c>
      <c r="Q48" s="73">
        <f t="shared" si="3"/>
        <v>1</v>
      </c>
    </row>
    <row r="49" spans="1:18" ht="79.900000000000006" hidden="1">
      <c r="A49" s="62">
        <v>39</v>
      </c>
      <c r="B49" s="33" t="s">
        <v>231</v>
      </c>
      <c r="C49" s="34" t="s">
        <v>28</v>
      </c>
      <c r="D49" s="35" t="s">
        <v>232</v>
      </c>
      <c r="E49" s="36" t="s">
        <v>233</v>
      </c>
      <c r="F49" s="36" t="s">
        <v>234</v>
      </c>
      <c r="G49" s="36" t="s">
        <v>235</v>
      </c>
      <c r="H49" s="36" t="s">
        <v>235</v>
      </c>
      <c r="I49" s="36" t="s">
        <v>236</v>
      </c>
      <c r="J49" s="76">
        <v>1</v>
      </c>
      <c r="K49" s="38">
        <v>44218</v>
      </c>
      <c r="L49" s="81">
        <v>44742</v>
      </c>
      <c r="M49" s="69">
        <f t="shared" si="2"/>
        <v>75</v>
      </c>
      <c r="N49" s="70">
        <v>0</v>
      </c>
      <c r="O49" s="50" t="s">
        <v>237</v>
      </c>
      <c r="P49" s="36" t="s">
        <v>238</v>
      </c>
      <c r="Q49" s="73">
        <f t="shared" si="3"/>
        <v>0</v>
      </c>
      <c r="R49" t="s">
        <v>26</v>
      </c>
    </row>
    <row r="50" spans="1:18" ht="102.6" hidden="1">
      <c r="A50" s="62">
        <v>40</v>
      </c>
      <c r="B50" s="33" t="s">
        <v>239</v>
      </c>
      <c r="C50" s="34" t="s">
        <v>28</v>
      </c>
      <c r="D50" s="35" t="s">
        <v>240</v>
      </c>
      <c r="E50" s="36" t="s">
        <v>241</v>
      </c>
      <c r="F50" s="36" t="s">
        <v>242</v>
      </c>
      <c r="G50" s="36" t="s">
        <v>243</v>
      </c>
      <c r="H50" s="36" t="s">
        <v>243</v>
      </c>
      <c r="I50" s="36" t="s">
        <v>236</v>
      </c>
      <c r="J50" s="76">
        <v>1</v>
      </c>
      <c r="K50" s="38">
        <v>44218</v>
      </c>
      <c r="L50" s="81">
        <v>44742</v>
      </c>
      <c r="M50" s="69">
        <f t="shared" si="2"/>
        <v>75</v>
      </c>
      <c r="N50" s="70">
        <v>0</v>
      </c>
      <c r="O50" s="50" t="s">
        <v>244</v>
      </c>
      <c r="P50" s="36" t="s">
        <v>238</v>
      </c>
      <c r="Q50" s="73">
        <f t="shared" si="3"/>
        <v>0</v>
      </c>
      <c r="R50" t="s">
        <v>26</v>
      </c>
    </row>
    <row r="51" spans="1:18" ht="148.15" hidden="1">
      <c r="A51" s="62">
        <v>41</v>
      </c>
      <c r="B51" s="33" t="s">
        <v>245</v>
      </c>
      <c r="C51" s="34" t="s">
        <v>28</v>
      </c>
      <c r="D51" s="35" t="s">
        <v>246</v>
      </c>
      <c r="E51" s="36" t="s">
        <v>247</v>
      </c>
      <c r="F51" s="36" t="s">
        <v>248</v>
      </c>
      <c r="G51" s="36" t="s">
        <v>249</v>
      </c>
      <c r="H51" s="36" t="s">
        <v>250</v>
      </c>
      <c r="I51" s="36" t="s">
        <v>251</v>
      </c>
      <c r="J51" s="76">
        <v>3</v>
      </c>
      <c r="K51" s="82">
        <v>44378</v>
      </c>
      <c r="L51" s="38">
        <v>44530</v>
      </c>
      <c r="M51" s="69">
        <f t="shared" si="2"/>
        <v>22</v>
      </c>
      <c r="N51" s="70">
        <v>3</v>
      </c>
      <c r="O51" s="83" t="s">
        <v>252</v>
      </c>
      <c r="P51" s="84" t="s">
        <v>253</v>
      </c>
      <c r="Q51" s="73">
        <f t="shared" si="3"/>
        <v>1</v>
      </c>
    </row>
    <row r="52" spans="1:18" ht="148.15" hidden="1">
      <c r="A52" s="62">
        <v>42</v>
      </c>
      <c r="B52" s="33" t="s">
        <v>254</v>
      </c>
      <c r="C52" s="34" t="s">
        <v>28</v>
      </c>
      <c r="D52" s="35" t="s">
        <v>246</v>
      </c>
      <c r="E52" s="36" t="s">
        <v>247</v>
      </c>
      <c r="F52" s="36" t="s">
        <v>248</v>
      </c>
      <c r="G52" s="36" t="s">
        <v>249</v>
      </c>
      <c r="H52" s="36" t="s">
        <v>255</v>
      </c>
      <c r="I52" s="47" t="s">
        <v>256</v>
      </c>
      <c r="J52" s="76">
        <v>1</v>
      </c>
      <c r="K52" s="82">
        <v>44378</v>
      </c>
      <c r="L52" s="81">
        <v>44696</v>
      </c>
      <c r="M52" s="69">
        <f t="shared" si="2"/>
        <v>45</v>
      </c>
      <c r="N52" s="70">
        <v>1</v>
      </c>
      <c r="O52" s="50" t="s">
        <v>257</v>
      </c>
      <c r="P52" s="36" t="s">
        <v>258</v>
      </c>
      <c r="Q52" s="73">
        <f t="shared" si="3"/>
        <v>1</v>
      </c>
    </row>
    <row r="53" spans="1:18" ht="148.15" hidden="1">
      <c r="A53" s="62">
        <v>43</v>
      </c>
      <c r="B53" s="33" t="s">
        <v>259</v>
      </c>
      <c r="C53" s="34" t="s">
        <v>28</v>
      </c>
      <c r="D53" s="35" t="s">
        <v>246</v>
      </c>
      <c r="E53" s="36" t="s">
        <v>247</v>
      </c>
      <c r="F53" s="36" t="s">
        <v>248</v>
      </c>
      <c r="G53" s="36" t="s">
        <v>249</v>
      </c>
      <c r="H53" s="36" t="s">
        <v>260</v>
      </c>
      <c r="I53" s="47" t="s">
        <v>261</v>
      </c>
      <c r="J53" s="76">
        <v>1</v>
      </c>
      <c r="K53" s="82">
        <v>44378</v>
      </c>
      <c r="L53" s="81">
        <v>44711</v>
      </c>
      <c r="M53" s="69">
        <f t="shared" si="2"/>
        <v>48</v>
      </c>
      <c r="N53" s="80">
        <v>1</v>
      </c>
      <c r="O53" s="85" t="s">
        <v>262</v>
      </c>
      <c r="P53" s="36" t="s">
        <v>76</v>
      </c>
      <c r="Q53" s="73">
        <f t="shared" si="3"/>
        <v>1</v>
      </c>
    </row>
    <row r="54" spans="1:18" ht="114" hidden="1">
      <c r="A54" s="62">
        <v>44</v>
      </c>
      <c r="B54" s="33" t="s">
        <v>263</v>
      </c>
      <c r="C54" s="34" t="s">
        <v>28</v>
      </c>
      <c r="D54" s="35" t="s">
        <v>264</v>
      </c>
      <c r="E54" s="36" t="s">
        <v>265</v>
      </c>
      <c r="F54" s="36" t="s">
        <v>266</v>
      </c>
      <c r="G54" s="86" t="s">
        <v>267</v>
      </c>
      <c r="H54" s="86" t="s">
        <v>267</v>
      </c>
      <c r="I54" s="86" t="s">
        <v>268</v>
      </c>
      <c r="J54" s="76">
        <v>1</v>
      </c>
      <c r="K54" s="82">
        <v>44684</v>
      </c>
      <c r="L54" s="38">
        <v>44712</v>
      </c>
      <c r="M54" s="69">
        <f t="shared" si="2"/>
        <v>4</v>
      </c>
      <c r="N54" s="70">
        <v>1</v>
      </c>
      <c r="O54" s="49" t="s">
        <v>269</v>
      </c>
      <c r="P54" s="36" t="s">
        <v>258</v>
      </c>
      <c r="Q54" s="73">
        <f t="shared" si="3"/>
        <v>1</v>
      </c>
    </row>
    <row r="55" spans="1:18" ht="114" hidden="1">
      <c r="A55" s="62">
        <v>45</v>
      </c>
      <c r="B55" s="33" t="s">
        <v>270</v>
      </c>
      <c r="C55" s="34" t="s">
        <v>28</v>
      </c>
      <c r="D55" s="35" t="s">
        <v>264</v>
      </c>
      <c r="E55" s="36" t="s">
        <v>265</v>
      </c>
      <c r="F55" s="36" t="s">
        <v>266</v>
      </c>
      <c r="G55" s="86" t="s">
        <v>271</v>
      </c>
      <c r="H55" s="86" t="s">
        <v>271</v>
      </c>
      <c r="I55" s="86" t="s">
        <v>272</v>
      </c>
      <c r="J55" s="76">
        <v>1</v>
      </c>
      <c r="K55" s="82">
        <v>44684</v>
      </c>
      <c r="L55" s="38">
        <v>44895</v>
      </c>
      <c r="M55" s="69">
        <f t="shared" si="2"/>
        <v>30</v>
      </c>
      <c r="N55" s="70">
        <v>1</v>
      </c>
      <c r="O55" s="49" t="s">
        <v>273</v>
      </c>
      <c r="P55" s="84" t="s">
        <v>274</v>
      </c>
      <c r="Q55" s="73">
        <f t="shared" si="3"/>
        <v>1</v>
      </c>
    </row>
    <row r="56" spans="1:18" ht="114" hidden="1">
      <c r="A56" s="62">
        <v>46</v>
      </c>
      <c r="B56" s="33" t="s">
        <v>275</v>
      </c>
      <c r="C56" s="34" t="s">
        <v>28</v>
      </c>
      <c r="D56" s="35" t="s">
        <v>264</v>
      </c>
      <c r="E56" s="36" t="s">
        <v>265</v>
      </c>
      <c r="F56" s="36" t="s">
        <v>266</v>
      </c>
      <c r="G56" s="86" t="s">
        <v>276</v>
      </c>
      <c r="H56" s="86" t="s">
        <v>276</v>
      </c>
      <c r="I56" s="86" t="s">
        <v>277</v>
      </c>
      <c r="J56" s="76">
        <v>1</v>
      </c>
      <c r="K56" s="82">
        <v>44684</v>
      </c>
      <c r="L56" s="38">
        <v>45260</v>
      </c>
      <c r="M56" s="69">
        <f t="shared" si="2"/>
        <v>82</v>
      </c>
      <c r="N56" s="70">
        <v>0</v>
      </c>
      <c r="O56" s="49" t="s">
        <v>278</v>
      </c>
      <c r="P56" s="84" t="s">
        <v>279</v>
      </c>
      <c r="Q56" s="73">
        <f t="shared" si="3"/>
        <v>0</v>
      </c>
      <c r="R56" t="s">
        <v>26</v>
      </c>
    </row>
    <row r="57" spans="1:18" ht="102.6" hidden="1">
      <c r="A57" s="62">
        <v>47</v>
      </c>
      <c r="B57" s="33" t="s">
        <v>280</v>
      </c>
      <c r="C57" s="34" t="s">
        <v>28</v>
      </c>
      <c r="D57" s="35" t="s">
        <v>281</v>
      </c>
      <c r="E57" s="36" t="s">
        <v>282</v>
      </c>
      <c r="F57" s="36" t="s">
        <v>283</v>
      </c>
      <c r="G57" s="40" t="s">
        <v>284</v>
      </c>
      <c r="H57" s="40" t="s">
        <v>284</v>
      </c>
      <c r="I57" s="36" t="s">
        <v>121</v>
      </c>
      <c r="J57" s="76">
        <v>1</v>
      </c>
      <c r="K57" s="82">
        <v>44348</v>
      </c>
      <c r="L57" s="38">
        <v>44408</v>
      </c>
      <c r="M57" s="69">
        <f t="shared" si="2"/>
        <v>9</v>
      </c>
      <c r="N57" s="70">
        <v>1</v>
      </c>
      <c r="O57" s="87" t="s">
        <v>285</v>
      </c>
      <c r="P57" s="84" t="s">
        <v>286</v>
      </c>
      <c r="Q57" s="73">
        <f t="shared" si="3"/>
        <v>1</v>
      </c>
    </row>
    <row r="58" spans="1:18" ht="102.6" hidden="1">
      <c r="A58" s="62">
        <v>48</v>
      </c>
      <c r="B58" s="33" t="s">
        <v>287</v>
      </c>
      <c r="C58" s="34" t="s">
        <v>28</v>
      </c>
      <c r="D58" s="35" t="s">
        <v>281</v>
      </c>
      <c r="E58" s="36" t="s">
        <v>282</v>
      </c>
      <c r="F58" s="36" t="s">
        <v>283</v>
      </c>
      <c r="G58" s="40" t="s">
        <v>288</v>
      </c>
      <c r="H58" s="40" t="s">
        <v>288</v>
      </c>
      <c r="I58" s="36" t="s">
        <v>289</v>
      </c>
      <c r="J58" s="76">
        <v>1</v>
      </c>
      <c r="K58" s="82">
        <v>44378</v>
      </c>
      <c r="L58" s="38">
        <v>44771</v>
      </c>
      <c r="M58" s="69">
        <f t="shared" si="2"/>
        <v>56</v>
      </c>
      <c r="N58" s="70">
        <v>1</v>
      </c>
      <c r="O58" s="87" t="s">
        <v>290</v>
      </c>
      <c r="P58" s="84" t="s">
        <v>286</v>
      </c>
      <c r="Q58" s="73">
        <f t="shared" si="3"/>
        <v>1</v>
      </c>
    </row>
    <row r="59" spans="1:18" ht="136.9" hidden="1">
      <c r="A59" s="62">
        <v>49</v>
      </c>
      <c r="B59" s="33" t="s">
        <v>291</v>
      </c>
      <c r="C59" s="34" t="s">
        <v>28</v>
      </c>
      <c r="D59" s="35" t="s">
        <v>292</v>
      </c>
      <c r="E59" s="36" t="s">
        <v>293</v>
      </c>
      <c r="F59" s="36" t="s">
        <v>294</v>
      </c>
      <c r="G59" s="36" t="s">
        <v>295</v>
      </c>
      <c r="H59" s="49" t="s">
        <v>296</v>
      </c>
      <c r="I59" s="47" t="s">
        <v>297</v>
      </c>
      <c r="J59" s="76">
        <v>3</v>
      </c>
      <c r="K59" s="82">
        <v>44378</v>
      </c>
      <c r="L59" s="81">
        <v>44865</v>
      </c>
      <c r="M59" s="69">
        <f t="shared" si="2"/>
        <v>70</v>
      </c>
      <c r="N59" s="70">
        <v>3</v>
      </c>
      <c r="O59" s="50" t="s">
        <v>298</v>
      </c>
      <c r="P59" s="88" t="s">
        <v>299</v>
      </c>
      <c r="Q59" s="73">
        <f t="shared" si="3"/>
        <v>1</v>
      </c>
    </row>
    <row r="60" spans="1:18" ht="125.45" hidden="1">
      <c r="A60" s="62">
        <v>50</v>
      </c>
      <c r="B60" s="33" t="s">
        <v>300</v>
      </c>
      <c r="C60" s="34" t="s">
        <v>28</v>
      </c>
      <c r="D60" s="35" t="s">
        <v>301</v>
      </c>
      <c r="E60" s="36" t="s">
        <v>302</v>
      </c>
      <c r="F60" s="36" t="s">
        <v>303</v>
      </c>
      <c r="G60" s="40" t="s">
        <v>304</v>
      </c>
      <c r="H60" s="40" t="s">
        <v>304</v>
      </c>
      <c r="I60" s="36" t="s">
        <v>305</v>
      </c>
      <c r="J60" s="76">
        <v>1</v>
      </c>
      <c r="K60" s="82">
        <v>44378</v>
      </c>
      <c r="L60" s="81">
        <v>44926</v>
      </c>
      <c r="M60" s="69">
        <f t="shared" si="2"/>
        <v>78</v>
      </c>
      <c r="N60" s="70">
        <v>0</v>
      </c>
      <c r="O60" s="50" t="s">
        <v>306</v>
      </c>
      <c r="P60" s="88" t="s">
        <v>299</v>
      </c>
      <c r="Q60" s="73">
        <f t="shared" si="3"/>
        <v>0</v>
      </c>
      <c r="R60" t="s">
        <v>26</v>
      </c>
    </row>
    <row r="61" spans="1:18" ht="136.9" hidden="1">
      <c r="A61" s="62">
        <v>51</v>
      </c>
      <c r="B61" s="33" t="s">
        <v>307</v>
      </c>
      <c r="C61" s="34" t="s">
        <v>28</v>
      </c>
      <c r="D61" s="89" t="s">
        <v>308</v>
      </c>
      <c r="E61" s="87" t="s">
        <v>309</v>
      </c>
      <c r="F61" s="90" t="s">
        <v>310</v>
      </c>
      <c r="G61" s="48" t="s">
        <v>311</v>
      </c>
      <c r="H61" s="48" t="s">
        <v>311</v>
      </c>
      <c r="I61" s="42" t="s">
        <v>312</v>
      </c>
      <c r="J61" s="76">
        <v>1</v>
      </c>
      <c r="K61" s="38">
        <v>44687</v>
      </c>
      <c r="L61" s="38">
        <v>44687</v>
      </c>
      <c r="M61" s="69">
        <f t="shared" si="2"/>
        <v>0</v>
      </c>
      <c r="N61" s="70">
        <v>1</v>
      </c>
      <c r="O61" s="49" t="s">
        <v>313</v>
      </c>
      <c r="P61" s="39" t="s">
        <v>314</v>
      </c>
      <c r="Q61" s="73">
        <f t="shared" si="3"/>
        <v>1</v>
      </c>
    </row>
    <row r="62" spans="1:18" ht="136.9" hidden="1">
      <c r="A62" s="62">
        <v>52</v>
      </c>
      <c r="B62" s="33" t="s">
        <v>315</v>
      </c>
      <c r="C62" s="34" t="s">
        <v>28</v>
      </c>
      <c r="D62" s="89" t="s">
        <v>308</v>
      </c>
      <c r="E62" s="87" t="s">
        <v>309</v>
      </c>
      <c r="F62" s="90" t="s">
        <v>310</v>
      </c>
      <c r="G62" s="91" t="s">
        <v>316</v>
      </c>
      <c r="H62" s="91" t="s">
        <v>316</v>
      </c>
      <c r="I62" s="42" t="s">
        <v>317</v>
      </c>
      <c r="J62" s="76">
        <v>1</v>
      </c>
      <c r="K62" s="38">
        <v>44687</v>
      </c>
      <c r="L62" s="38">
        <v>44742</v>
      </c>
      <c r="M62" s="69">
        <f t="shared" si="2"/>
        <v>8</v>
      </c>
      <c r="N62" s="70">
        <v>1</v>
      </c>
      <c r="O62" s="49" t="s">
        <v>313</v>
      </c>
      <c r="P62" s="39" t="s">
        <v>314</v>
      </c>
      <c r="Q62" s="73">
        <f t="shared" si="3"/>
        <v>1</v>
      </c>
    </row>
    <row r="63" spans="1:18" ht="136.9" hidden="1">
      <c r="A63" s="62">
        <v>53</v>
      </c>
      <c r="B63" s="33" t="s">
        <v>318</v>
      </c>
      <c r="C63" s="34" t="s">
        <v>28</v>
      </c>
      <c r="D63" s="89" t="s">
        <v>308</v>
      </c>
      <c r="E63" s="87" t="s">
        <v>309</v>
      </c>
      <c r="F63" s="90" t="s">
        <v>310</v>
      </c>
      <c r="G63" s="91" t="s">
        <v>319</v>
      </c>
      <c r="H63" s="91" t="s">
        <v>319</v>
      </c>
      <c r="I63" s="42" t="s">
        <v>101</v>
      </c>
      <c r="J63" s="76">
        <v>7</v>
      </c>
      <c r="K63" s="38">
        <v>44743</v>
      </c>
      <c r="L63" s="38">
        <v>44804</v>
      </c>
      <c r="M63" s="69">
        <f t="shared" si="2"/>
        <v>9</v>
      </c>
      <c r="N63" s="70">
        <v>7</v>
      </c>
      <c r="O63" s="49" t="s">
        <v>320</v>
      </c>
      <c r="P63" s="39" t="s">
        <v>321</v>
      </c>
      <c r="Q63" s="73">
        <f t="shared" si="3"/>
        <v>1</v>
      </c>
    </row>
    <row r="64" spans="1:18" ht="136.9" hidden="1">
      <c r="A64" s="62">
        <v>54</v>
      </c>
      <c r="B64" s="33" t="s">
        <v>322</v>
      </c>
      <c r="C64" s="34" t="s">
        <v>28</v>
      </c>
      <c r="D64" s="89" t="s">
        <v>308</v>
      </c>
      <c r="E64" s="87" t="s">
        <v>309</v>
      </c>
      <c r="F64" s="90" t="s">
        <v>310</v>
      </c>
      <c r="G64" s="91" t="s">
        <v>323</v>
      </c>
      <c r="H64" s="91" t="s">
        <v>323</v>
      </c>
      <c r="I64" s="42" t="s">
        <v>324</v>
      </c>
      <c r="J64" s="76">
        <v>2</v>
      </c>
      <c r="K64" s="38">
        <v>44805</v>
      </c>
      <c r="L64" s="38">
        <v>44865</v>
      </c>
      <c r="M64" s="69">
        <f t="shared" si="2"/>
        <v>9</v>
      </c>
      <c r="N64" s="70">
        <v>2</v>
      </c>
      <c r="O64" s="49" t="s">
        <v>325</v>
      </c>
      <c r="P64" s="39" t="s">
        <v>314</v>
      </c>
      <c r="Q64" s="73">
        <f t="shared" si="3"/>
        <v>1</v>
      </c>
    </row>
    <row r="65" spans="1:17" ht="125.45" hidden="1">
      <c r="A65" s="62">
        <v>55</v>
      </c>
      <c r="B65" s="33" t="s">
        <v>326</v>
      </c>
      <c r="C65" s="34" t="s">
        <v>28</v>
      </c>
      <c r="D65" s="89" t="s">
        <v>327</v>
      </c>
      <c r="E65" s="87" t="s">
        <v>328</v>
      </c>
      <c r="F65" s="90" t="s">
        <v>329</v>
      </c>
      <c r="G65" s="48" t="s">
        <v>330</v>
      </c>
      <c r="H65" s="48" t="s">
        <v>330</v>
      </c>
      <c r="I65" s="42" t="s">
        <v>317</v>
      </c>
      <c r="J65" s="76">
        <v>1</v>
      </c>
      <c r="K65" s="38">
        <v>44378</v>
      </c>
      <c r="L65" s="38">
        <v>44439</v>
      </c>
      <c r="M65" s="69">
        <f t="shared" si="2"/>
        <v>9</v>
      </c>
      <c r="N65" s="70">
        <v>1</v>
      </c>
      <c r="O65" s="44" t="s">
        <v>331</v>
      </c>
      <c r="P65" s="39" t="s">
        <v>332</v>
      </c>
      <c r="Q65" s="73">
        <f t="shared" si="3"/>
        <v>1</v>
      </c>
    </row>
    <row r="66" spans="1:17" ht="125.45" hidden="1">
      <c r="A66" s="62">
        <v>56</v>
      </c>
      <c r="B66" s="33" t="s">
        <v>333</v>
      </c>
      <c r="C66" s="34" t="s">
        <v>28</v>
      </c>
      <c r="D66" s="89" t="s">
        <v>327</v>
      </c>
      <c r="E66" s="87" t="s">
        <v>328</v>
      </c>
      <c r="F66" s="90" t="s">
        <v>329</v>
      </c>
      <c r="G66" s="48" t="s">
        <v>334</v>
      </c>
      <c r="H66" s="48" t="s">
        <v>334</v>
      </c>
      <c r="I66" s="42" t="s">
        <v>335</v>
      </c>
      <c r="J66" s="76">
        <v>4</v>
      </c>
      <c r="K66" s="81">
        <v>44489</v>
      </c>
      <c r="L66" s="81">
        <v>44773</v>
      </c>
      <c r="M66" s="69">
        <f t="shared" si="2"/>
        <v>41</v>
      </c>
      <c r="N66" s="70">
        <v>4</v>
      </c>
      <c r="O66" s="44" t="s">
        <v>336</v>
      </c>
      <c r="P66" s="39" t="s">
        <v>332</v>
      </c>
      <c r="Q66" s="73">
        <f t="shared" si="3"/>
        <v>1</v>
      </c>
    </row>
    <row r="67" spans="1:17" ht="125.45" hidden="1">
      <c r="A67" s="62">
        <v>57</v>
      </c>
      <c r="B67" s="33" t="s">
        <v>337</v>
      </c>
      <c r="C67" s="34" t="s">
        <v>28</v>
      </c>
      <c r="D67" s="89" t="s">
        <v>327</v>
      </c>
      <c r="E67" s="87" t="s">
        <v>328</v>
      </c>
      <c r="F67" s="90" t="s">
        <v>329</v>
      </c>
      <c r="G67" s="48" t="s">
        <v>338</v>
      </c>
      <c r="H67" s="48" t="s">
        <v>338</v>
      </c>
      <c r="I67" s="42" t="s">
        <v>339</v>
      </c>
      <c r="J67" s="76">
        <v>5</v>
      </c>
      <c r="K67" s="38">
        <v>44378</v>
      </c>
      <c r="L67" s="38">
        <v>44561</v>
      </c>
      <c r="M67" s="69">
        <f t="shared" si="2"/>
        <v>26</v>
      </c>
      <c r="N67" s="70">
        <v>5</v>
      </c>
      <c r="O67" s="44" t="s">
        <v>331</v>
      </c>
      <c r="P67" s="39" t="s">
        <v>340</v>
      </c>
      <c r="Q67" s="73">
        <f t="shared" si="3"/>
        <v>1</v>
      </c>
    </row>
    <row r="68" spans="1:17" ht="102.6" hidden="1">
      <c r="A68" s="62">
        <v>58</v>
      </c>
      <c r="B68" s="33" t="s">
        <v>341</v>
      </c>
      <c r="C68" s="34" t="s">
        <v>28</v>
      </c>
      <c r="D68" s="89" t="s">
        <v>342</v>
      </c>
      <c r="E68" s="87" t="s">
        <v>343</v>
      </c>
      <c r="F68" s="90" t="s">
        <v>344</v>
      </c>
      <c r="G68" s="48" t="s">
        <v>345</v>
      </c>
      <c r="H68" s="48" t="s">
        <v>345</v>
      </c>
      <c r="I68" s="42" t="s">
        <v>346</v>
      </c>
      <c r="J68" s="76">
        <v>1</v>
      </c>
      <c r="K68" s="38">
        <v>44564</v>
      </c>
      <c r="L68" s="38">
        <v>44592</v>
      </c>
      <c r="M68" s="69">
        <f t="shared" si="2"/>
        <v>4</v>
      </c>
      <c r="N68" s="70">
        <v>1</v>
      </c>
      <c r="O68" s="39" t="s">
        <v>347</v>
      </c>
      <c r="P68" s="39" t="s">
        <v>332</v>
      </c>
      <c r="Q68" s="73">
        <f t="shared" si="3"/>
        <v>1</v>
      </c>
    </row>
    <row r="69" spans="1:17" ht="102.6" hidden="1">
      <c r="A69" s="62">
        <v>59</v>
      </c>
      <c r="B69" s="33" t="s">
        <v>348</v>
      </c>
      <c r="C69" s="34" t="s">
        <v>28</v>
      </c>
      <c r="D69" s="89" t="s">
        <v>342</v>
      </c>
      <c r="E69" s="87" t="s">
        <v>343</v>
      </c>
      <c r="F69" s="90" t="s">
        <v>344</v>
      </c>
      <c r="G69" s="48" t="s">
        <v>349</v>
      </c>
      <c r="H69" s="48" t="s">
        <v>349</v>
      </c>
      <c r="I69" s="42" t="s">
        <v>350</v>
      </c>
      <c r="J69" s="76">
        <v>1</v>
      </c>
      <c r="K69" s="38">
        <v>44564</v>
      </c>
      <c r="L69" s="38">
        <v>44742</v>
      </c>
      <c r="M69" s="69">
        <f t="shared" si="2"/>
        <v>25</v>
      </c>
      <c r="N69" s="70">
        <v>1</v>
      </c>
      <c r="O69" s="39" t="s">
        <v>351</v>
      </c>
      <c r="P69" s="39" t="s">
        <v>332</v>
      </c>
      <c r="Q69" s="73">
        <f t="shared" si="3"/>
        <v>1</v>
      </c>
    </row>
    <row r="70" spans="1:17" ht="148.15" hidden="1">
      <c r="A70" s="62">
        <v>60</v>
      </c>
      <c r="B70" s="33" t="s">
        <v>352</v>
      </c>
      <c r="C70" s="34" t="s">
        <v>28</v>
      </c>
      <c r="D70" s="89" t="s">
        <v>353</v>
      </c>
      <c r="E70" s="87" t="s">
        <v>354</v>
      </c>
      <c r="F70" s="90" t="s">
        <v>355</v>
      </c>
      <c r="G70" s="48" t="s">
        <v>356</v>
      </c>
      <c r="H70" s="48" t="s">
        <v>357</v>
      </c>
      <c r="I70" s="42" t="s">
        <v>358</v>
      </c>
      <c r="J70" s="76">
        <v>1</v>
      </c>
      <c r="K70" s="38">
        <v>44378</v>
      </c>
      <c r="L70" s="38">
        <v>44439</v>
      </c>
      <c r="M70" s="69">
        <f t="shared" si="2"/>
        <v>9</v>
      </c>
      <c r="N70" s="70">
        <v>1</v>
      </c>
      <c r="O70" s="44" t="s">
        <v>359</v>
      </c>
      <c r="P70" s="44" t="s">
        <v>360</v>
      </c>
      <c r="Q70" s="73">
        <f t="shared" si="3"/>
        <v>1</v>
      </c>
    </row>
    <row r="71" spans="1:17" ht="148.15" hidden="1">
      <c r="A71" s="62">
        <v>61</v>
      </c>
      <c r="B71" s="33" t="s">
        <v>361</v>
      </c>
      <c r="C71" s="34" t="s">
        <v>28</v>
      </c>
      <c r="D71" s="89" t="s">
        <v>353</v>
      </c>
      <c r="E71" s="87" t="s">
        <v>354</v>
      </c>
      <c r="F71" s="90" t="s">
        <v>355</v>
      </c>
      <c r="G71" s="48" t="s">
        <v>356</v>
      </c>
      <c r="H71" s="48" t="s">
        <v>362</v>
      </c>
      <c r="I71" s="42" t="s">
        <v>363</v>
      </c>
      <c r="J71" s="76">
        <v>4</v>
      </c>
      <c r="K71" s="38">
        <f>+L70</f>
        <v>44439</v>
      </c>
      <c r="L71" s="38">
        <v>44742</v>
      </c>
      <c r="M71" s="69">
        <f t="shared" si="2"/>
        <v>43</v>
      </c>
      <c r="N71" s="70">
        <v>4</v>
      </c>
      <c r="O71" s="44" t="s">
        <v>359</v>
      </c>
      <c r="P71" s="44" t="s">
        <v>364</v>
      </c>
      <c r="Q71" s="73">
        <f t="shared" si="3"/>
        <v>1</v>
      </c>
    </row>
    <row r="72" spans="1:17" ht="125.45" hidden="1">
      <c r="A72" s="62">
        <v>62</v>
      </c>
      <c r="B72" s="33" t="s">
        <v>365</v>
      </c>
      <c r="C72" s="34" t="s">
        <v>28</v>
      </c>
      <c r="D72" s="89" t="s">
        <v>366</v>
      </c>
      <c r="E72" s="85" t="s">
        <v>367</v>
      </c>
      <c r="F72" s="90" t="s">
        <v>368</v>
      </c>
      <c r="G72" s="48" t="s">
        <v>369</v>
      </c>
      <c r="H72" s="48" t="s">
        <v>369</v>
      </c>
      <c r="I72" s="42" t="s">
        <v>370</v>
      </c>
      <c r="J72" s="76">
        <v>1</v>
      </c>
      <c r="K72" s="38">
        <v>44378</v>
      </c>
      <c r="L72" s="38">
        <v>44469</v>
      </c>
      <c r="M72" s="69">
        <f t="shared" si="2"/>
        <v>13</v>
      </c>
      <c r="N72" s="70">
        <v>1</v>
      </c>
      <c r="O72" s="44" t="s">
        <v>371</v>
      </c>
      <c r="P72" s="39" t="s">
        <v>372</v>
      </c>
      <c r="Q72" s="73">
        <f t="shared" si="3"/>
        <v>1</v>
      </c>
    </row>
    <row r="73" spans="1:17" ht="136.9" hidden="1">
      <c r="A73" s="62">
        <v>63</v>
      </c>
      <c r="B73" s="33" t="s">
        <v>373</v>
      </c>
      <c r="C73" s="34" t="s">
        <v>28</v>
      </c>
      <c r="D73" s="89" t="s">
        <v>366</v>
      </c>
      <c r="E73" s="85" t="s">
        <v>367</v>
      </c>
      <c r="F73" s="90" t="s">
        <v>368</v>
      </c>
      <c r="G73" s="48" t="s">
        <v>374</v>
      </c>
      <c r="H73" s="48" t="s">
        <v>374</v>
      </c>
      <c r="I73" s="42" t="s">
        <v>375</v>
      </c>
      <c r="J73" s="76">
        <v>5</v>
      </c>
      <c r="K73" s="38">
        <v>44378</v>
      </c>
      <c r="L73" s="38">
        <v>44530</v>
      </c>
      <c r="M73" s="69">
        <f t="shared" si="2"/>
        <v>22</v>
      </c>
      <c r="N73" s="70">
        <v>5</v>
      </c>
      <c r="O73" s="44" t="s">
        <v>371</v>
      </c>
      <c r="P73" s="39" t="s">
        <v>376</v>
      </c>
      <c r="Q73" s="73">
        <f t="shared" si="3"/>
        <v>1</v>
      </c>
    </row>
    <row r="74" spans="1:17" ht="159.6" hidden="1">
      <c r="A74" s="62">
        <v>64</v>
      </c>
      <c r="B74" s="33" t="s">
        <v>377</v>
      </c>
      <c r="C74" s="34" t="s">
        <v>28</v>
      </c>
      <c r="D74" s="89" t="s">
        <v>366</v>
      </c>
      <c r="E74" s="85" t="s">
        <v>367</v>
      </c>
      <c r="F74" s="90" t="s">
        <v>368</v>
      </c>
      <c r="G74" s="48" t="s">
        <v>378</v>
      </c>
      <c r="H74" s="48" t="s">
        <v>378</v>
      </c>
      <c r="I74" s="42" t="s">
        <v>379</v>
      </c>
      <c r="J74" s="76">
        <v>5</v>
      </c>
      <c r="K74" s="38">
        <v>44378</v>
      </c>
      <c r="L74" s="38">
        <v>44530</v>
      </c>
      <c r="M74" s="69">
        <f t="shared" si="2"/>
        <v>22</v>
      </c>
      <c r="N74" s="70">
        <v>5</v>
      </c>
      <c r="O74" s="44" t="s">
        <v>371</v>
      </c>
      <c r="P74" s="39" t="s">
        <v>376</v>
      </c>
      <c r="Q74" s="73">
        <f t="shared" si="3"/>
        <v>1</v>
      </c>
    </row>
    <row r="75" spans="1:17" ht="136.9" hidden="1">
      <c r="A75" s="62">
        <v>65</v>
      </c>
      <c r="B75" s="33" t="s">
        <v>380</v>
      </c>
      <c r="C75" s="34" t="s">
        <v>28</v>
      </c>
      <c r="D75" s="89" t="s">
        <v>381</v>
      </c>
      <c r="E75" s="87" t="s">
        <v>382</v>
      </c>
      <c r="F75" s="90" t="s">
        <v>383</v>
      </c>
      <c r="G75" s="92" t="s">
        <v>384</v>
      </c>
      <c r="H75" s="92" t="s">
        <v>385</v>
      </c>
      <c r="I75" s="93" t="s">
        <v>386</v>
      </c>
      <c r="J75" s="76">
        <v>1</v>
      </c>
      <c r="K75" s="94">
        <v>44564</v>
      </c>
      <c r="L75" s="94">
        <v>44650</v>
      </c>
      <c r="M75" s="69">
        <f t="shared" ref="M75:M106" si="4">ROUND((+L75-K75)/7,0)</f>
        <v>12</v>
      </c>
      <c r="N75" s="70">
        <v>1</v>
      </c>
      <c r="O75" s="44" t="s">
        <v>387</v>
      </c>
      <c r="P75" s="39" t="s">
        <v>388</v>
      </c>
      <c r="Q75" s="73">
        <f t="shared" ref="Q75:Q106" si="5">+N75/J75</f>
        <v>1</v>
      </c>
    </row>
    <row r="76" spans="1:17" ht="114" hidden="1">
      <c r="A76" s="62">
        <v>66</v>
      </c>
      <c r="B76" s="33" t="s">
        <v>389</v>
      </c>
      <c r="C76" s="34" t="s">
        <v>28</v>
      </c>
      <c r="D76" s="89" t="s">
        <v>381</v>
      </c>
      <c r="E76" s="87" t="s">
        <v>382</v>
      </c>
      <c r="F76" s="90" t="s">
        <v>390</v>
      </c>
      <c r="G76" s="95" t="s">
        <v>391</v>
      </c>
      <c r="H76" s="95" t="s">
        <v>392</v>
      </c>
      <c r="I76" s="93" t="s">
        <v>393</v>
      </c>
      <c r="J76" s="76">
        <v>1</v>
      </c>
      <c r="K76" s="82">
        <v>44378</v>
      </c>
      <c r="L76" s="82">
        <v>44561</v>
      </c>
      <c r="M76" s="69">
        <f t="shared" si="4"/>
        <v>26</v>
      </c>
      <c r="N76" s="70">
        <v>1</v>
      </c>
      <c r="O76" s="44" t="s">
        <v>387</v>
      </c>
      <c r="P76" s="39" t="s">
        <v>394</v>
      </c>
      <c r="Q76" s="73">
        <f t="shared" si="5"/>
        <v>1</v>
      </c>
    </row>
    <row r="77" spans="1:17" ht="114" hidden="1">
      <c r="A77" s="62">
        <v>67</v>
      </c>
      <c r="B77" s="33" t="s">
        <v>395</v>
      </c>
      <c r="C77" s="34" t="s">
        <v>28</v>
      </c>
      <c r="D77" s="89" t="s">
        <v>381</v>
      </c>
      <c r="E77" s="87" t="s">
        <v>382</v>
      </c>
      <c r="F77" s="90" t="s">
        <v>396</v>
      </c>
      <c r="G77" s="95" t="s">
        <v>397</v>
      </c>
      <c r="H77" s="95" t="s">
        <v>398</v>
      </c>
      <c r="I77" s="93" t="s">
        <v>386</v>
      </c>
      <c r="J77" s="76">
        <v>1</v>
      </c>
      <c r="K77" s="94">
        <v>44564</v>
      </c>
      <c r="L77" s="94">
        <v>44650</v>
      </c>
      <c r="M77" s="69">
        <f t="shared" si="4"/>
        <v>12</v>
      </c>
      <c r="N77" s="70">
        <v>1</v>
      </c>
      <c r="O77" s="44" t="s">
        <v>387</v>
      </c>
      <c r="P77" s="39" t="s">
        <v>388</v>
      </c>
      <c r="Q77" s="73">
        <f t="shared" si="5"/>
        <v>1</v>
      </c>
    </row>
    <row r="78" spans="1:17" ht="125.45" hidden="1">
      <c r="A78" s="62">
        <v>68</v>
      </c>
      <c r="B78" s="33" t="s">
        <v>399</v>
      </c>
      <c r="C78" s="34" t="s">
        <v>28</v>
      </c>
      <c r="D78" s="89" t="s">
        <v>381</v>
      </c>
      <c r="E78" s="87" t="s">
        <v>382</v>
      </c>
      <c r="F78" s="90" t="s">
        <v>400</v>
      </c>
      <c r="G78" s="92" t="s">
        <v>401</v>
      </c>
      <c r="H78" s="95" t="s">
        <v>402</v>
      </c>
      <c r="I78" s="93" t="s">
        <v>386</v>
      </c>
      <c r="J78" s="76">
        <v>1</v>
      </c>
      <c r="K78" s="94">
        <v>44564</v>
      </c>
      <c r="L78" s="94">
        <v>44650</v>
      </c>
      <c r="M78" s="69">
        <f t="shared" si="4"/>
        <v>12</v>
      </c>
      <c r="N78" s="70">
        <v>1</v>
      </c>
      <c r="O78" s="44" t="s">
        <v>387</v>
      </c>
      <c r="P78" s="96" t="s">
        <v>388</v>
      </c>
      <c r="Q78" s="73">
        <f t="shared" si="5"/>
        <v>1</v>
      </c>
    </row>
    <row r="79" spans="1:17" ht="136.9" hidden="1">
      <c r="A79" s="62">
        <v>69</v>
      </c>
      <c r="B79" s="33" t="s">
        <v>403</v>
      </c>
      <c r="C79" s="34" t="s">
        <v>28</v>
      </c>
      <c r="D79" s="89" t="s">
        <v>381</v>
      </c>
      <c r="E79" s="87" t="s">
        <v>382</v>
      </c>
      <c r="F79" s="90" t="s">
        <v>404</v>
      </c>
      <c r="G79" s="48" t="s">
        <v>405</v>
      </c>
      <c r="H79" s="48" t="s">
        <v>405</v>
      </c>
      <c r="I79" s="42" t="s">
        <v>406</v>
      </c>
      <c r="J79" s="76">
        <v>1</v>
      </c>
      <c r="K79" s="38">
        <v>44378</v>
      </c>
      <c r="L79" s="38">
        <v>44498</v>
      </c>
      <c r="M79" s="69">
        <f t="shared" si="4"/>
        <v>17</v>
      </c>
      <c r="N79" s="70">
        <v>1</v>
      </c>
      <c r="O79" s="44" t="s">
        <v>387</v>
      </c>
      <c r="P79" s="39" t="s">
        <v>407</v>
      </c>
      <c r="Q79" s="73">
        <f t="shared" si="5"/>
        <v>1</v>
      </c>
    </row>
    <row r="80" spans="1:17" ht="159.6" hidden="1">
      <c r="A80" s="62">
        <v>70</v>
      </c>
      <c r="B80" s="33" t="s">
        <v>408</v>
      </c>
      <c r="C80" s="34" t="s">
        <v>28</v>
      </c>
      <c r="D80" s="89" t="s">
        <v>409</v>
      </c>
      <c r="E80" s="87" t="s">
        <v>410</v>
      </c>
      <c r="F80" s="90" t="s">
        <v>411</v>
      </c>
      <c r="G80" s="48" t="s">
        <v>412</v>
      </c>
      <c r="H80" s="48" t="s">
        <v>412</v>
      </c>
      <c r="I80" s="42" t="s">
        <v>413</v>
      </c>
      <c r="J80" s="76">
        <v>3</v>
      </c>
      <c r="K80" s="38">
        <v>44378</v>
      </c>
      <c r="L80" s="38">
        <v>44651</v>
      </c>
      <c r="M80" s="69">
        <f t="shared" si="4"/>
        <v>39</v>
      </c>
      <c r="N80" s="70">
        <v>3</v>
      </c>
      <c r="O80" s="39" t="s">
        <v>414</v>
      </c>
      <c r="P80" s="39" t="s">
        <v>415</v>
      </c>
      <c r="Q80" s="73">
        <f t="shared" si="5"/>
        <v>1</v>
      </c>
    </row>
    <row r="81" spans="1:18" ht="159.6" hidden="1">
      <c r="A81" s="62">
        <v>71</v>
      </c>
      <c r="B81" s="33" t="s">
        <v>416</v>
      </c>
      <c r="C81" s="34" t="s">
        <v>28</v>
      </c>
      <c r="D81" s="89" t="s">
        <v>417</v>
      </c>
      <c r="E81" s="87" t="s">
        <v>418</v>
      </c>
      <c r="F81" s="90" t="s">
        <v>419</v>
      </c>
      <c r="G81" s="48" t="s">
        <v>420</v>
      </c>
      <c r="H81" s="48" t="s">
        <v>420</v>
      </c>
      <c r="I81" s="42" t="s">
        <v>413</v>
      </c>
      <c r="J81" s="76">
        <v>3</v>
      </c>
      <c r="K81" s="38">
        <v>44392</v>
      </c>
      <c r="L81" s="38">
        <v>44651</v>
      </c>
      <c r="M81" s="69">
        <f t="shared" si="4"/>
        <v>37</v>
      </c>
      <c r="N81" s="70">
        <v>3</v>
      </c>
      <c r="O81" s="39" t="s">
        <v>421</v>
      </c>
      <c r="P81" s="39" t="s">
        <v>415</v>
      </c>
      <c r="Q81" s="73">
        <f t="shared" si="5"/>
        <v>1</v>
      </c>
    </row>
    <row r="82" spans="1:18" ht="125.45" hidden="1">
      <c r="A82" s="62">
        <v>72</v>
      </c>
      <c r="B82" s="33" t="s">
        <v>422</v>
      </c>
      <c r="C82" s="34" t="s">
        <v>28</v>
      </c>
      <c r="D82" s="89" t="s">
        <v>423</v>
      </c>
      <c r="E82" s="97" t="s">
        <v>424</v>
      </c>
      <c r="F82" s="91" t="s">
        <v>425</v>
      </c>
      <c r="G82" s="91" t="s">
        <v>426</v>
      </c>
      <c r="H82" s="91" t="s">
        <v>426</v>
      </c>
      <c r="I82" s="91" t="s">
        <v>427</v>
      </c>
      <c r="J82" s="76">
        <v>2</v>
      </c>
      <c r="K82" s="38">
        <v>44420</v>
      </c>
      <c r="L82" s="38">
        <v>44561</v>
      </c>
      <c r="M82" s="69">
        <f t="shared" si="4"/>
        <v>20</v>
      </c>
      <c r="N82" s="70">
        <v>2</v>
      </c>
      <c r="O82" s="98" t="s">
        <v>428</v>
      </c>
      <c r="P82" s="63" t="s">
        <v>429</v>
      </c>
      <c r="Q82" s="73">
        <f t="shared" si="5"/>
        <v>1</v>
      </c>
    </row>
    <row r="83" spans="1:18" ht="125.45" hidden="1">
      <c r="A83" s="62">
        <v>73</v>
      </c>
      <c r="B83" s="33" t="s">
        <v>430</v>
      </c>
      <c r="C83" s="34" t="s">
        <v>28</v>
      </c>
      <c r="D83" s="89" t="s">
        <v>423</v>
      </c>
      <c r="E83" s="97" t="s">
        <v>424</v>
      </c>
      <c r="F83" s="91" t="s">
        <v>425</v>
      </c>
      <c r="G83" s="91" t="s">
        <v>431</v>
      </c>
      <c r="H83" s="91" t="s">
        <v>431</v>
      </c>
      <c r="I83" s="91" t="s">
        <v>432</v>
      </c>
      <c r="J83" s="76">
        <v>1</v>
      </c>
      <c r="K83" s="38">
        <f>+L82</f>
        <v>44561</v>
      </c>
      <c r="L83" s="38">
        <v>44804</v>
      </c>
      <c r="M83" s="69">
        <f t="shared" si="4"/>
        <v>35</v>
      </c>
      <c r="N83" s="70">
        <v>1</v>
      </c>
      <c r="O83" s="98" t="s">
        <v>433</v>
      </c>
      <c r="P83" s="39" t="s">
        <v>434</v>
      </c>
      <c r="Q83" s="73">
        <f t="shared" si="5"/>
        <v>1</v>
      </c>
    </row>
    <row r="84" spans="1:18" ht="125.45" hidden="1">
      <c r="A84" s="62">
        <v>74</v>
      </c>
      <c r="B84" s="33" t="s">
        <v>435</v>
      </c>
      <c r="C84" s="34" t="s">
        <v>28</v>
      </c>
      <c r="D84" s="89" t="s">
        <v>423</v>
      </c>
      <c r="E84" s="97" t="s">
        <v>424</v>
      </c>
      <c r="F84" s="91" t="s">
        <v>436</v>
      </c>
      <c r="G84" s="91" t="s">
        <v>437</v>
      </c>
      <c r="H84" s="91" t="s">
        <v>437</v>
      </c>
      <c r="I84" s="91" t="s">
        <v>438</v>
      </c>
      <c r="J84" s="76">
        <v>6</v>
      </c>
      <c r="K84" s="38">
        <v>44420</v>
      </c>
      <c r="L84" s="38">
        <v>44926</v>
      </c>
      <c r="M84" s="69">
        <f t="shared" si="4"/>
        <v>72</v>
      </c>
      <c r="N84" s="70">
        <v>6</v>
      </c>
      <c r="O84" s="98" t="s">
        <v>439</v>
      </c>
      <c r="P84" s="39" t="s">
        <v>440</v>
      </c>
      <c r="Q84" s="73">
        <f t="shared" si="5"/>
        <v>1</v>
      </c>
    </row>
    <row r="85" spans="1:18" ht="125.45" hidden="1">
      <c r="A85" s="62">
        <v>75</v>
      </c>
      <c r="B85" s="33" t="s">
        <v>441</v>
      </c>
      <c r="C85" s="34" t="s">
        <v>28</v>
      </c>
      <c r="D85" s="89" t="s">
        <v>423</v>
      </c>
      <c r="E85" s="97" t="s">
        <v>424</v>
      </c>
      <c r="F85" s="91" t="s">
        <v>425</v>
      </c>
      <c r="G85" s="91" t="s">
        <v>442</v>
      </c>
      <c r="H85" s="91" t="s">
        <v>443</v>
      </c>
      <c r="I85" s="91" t="s">
        <v>358</v>
      </c>
      <c r="J85" s="76">
        <v>1</v>
      </c>
      <c r="K85" s="38">
        <v>44420</v>
      </c>
      <c r="L85" s="82">
        <v>44469</v>
      </c>
      <c r="M85" s="69">
        <f t="shared" si="4"/>
        <v>7</v>
      </c>
      <c r="N85" s="70">
        <v>1</v>
      </c>
      <c r="O85" s="98" t="s">
        <v>444</v>
      </c>
      <c r="P85" s="39" t="s">
        <v>445</v>
      </c>
      <c r="Q85" s="73">
        <f t="shared" si="5"/>
        <v>1</v>
      </c>
    </row>
    <row r="86" spans="1:18" ht="125.45" hidden="1">
      <c r="A86" s="62">
        <v>76</v>
      </c>
      <c r="B86" s="33" t="s">
        <v>446</v>
      </c>
      <c r="C86" s="34" t="s">
        <v>28</v>
      </c>
      <c r="D86" s="89" t="s">
        <v>423</v>
      </c>
      <c r="E86" s="97" t="s">
        <v>424</v>
      </c>
      <c r="F86" s="91" t="s">
        <v>425</v>
      </c>
      <c r="G86" s="91" t="s">
        <v>442</v>
      </c>
      <c r="H86" s="91" t="s">
        <v>447</v>
      </c>
      <c r="I86" s="91" t="s">
        <v>448</v>
      </c>
      <c r="J86" s="76">
        <v>4</v>
      </c>
      <c r="K86" s="38">
        <f>+L85</f>
        <v>44469</v>
      </c>
      <c r="L86" s="38">
        <v>44742</v>
      </c>
      <c r="M86" s="69">
        <f t="shared" si="4"/>
        <v>39</v>
      </c>
      <c r="N86" s="70">
        <v>4</v>
      </c>
      <c r="O86" s="98" t="s">
        <v>449</v>
      </c>
      <c r="P86" s="39" t="s">
        <v>445</v>
      </c>
      <c r="Q86" s="73">
        <f t="shared" si="5"/>
        <v>1</v>
      </c>
    </row>
    <row r="87" spans="1:18" ht="125.45" hidden="1">
      <c r="A87" s="62">
        <v>77</v>
      </c>
      <c r="B87" s="33" t="s">
        <v>450</v>
      </c>
      <c r="C87" s="34" t="s">
        <v>28</v>
      </c>
      <c r="D87" s="89" t="s">
        <v>423</v>
      </c>
      <c r="E87" s="97" t="s">
        <v>424</v>
      </c>
      <c r="F87" s="91" t="s">
        <v>425</v>
      </c>
      <c r="G87" s="91" t="s">
        <v>451</v>
      </c>
      <c r="H87" s="91" t="s">
        <v>451</v>
      </c>
      <c r="I87" s="91" t="s">
        <v>432</v>
      </c>
      <c r="J87" s="76">
        <v>1</v>
      </c>
      <c r="K87" s="38">
        <f>+K86</f>
        <v>44469</v>
      </c>
      <c r="L87" s="38">
        <v>44804</v>
      </c>
      <c r="M87" s="69">
        <f t="shared" si="4"/>
        <v>48</v>
      </c>
      <c r="N87" s="99">
        <v>1</v>
      </c>
      <c r="O87" s="98" t="s">
        <v>452</v>
      </c>
      <c r="P87" s="39" t="s">
        <v>453</v>
      </c>
      <c r="Q87" s="73">
        <f t="shared" si="5"/>
        <v>1</v>
      </c>
    </row>
    <row r="88" spans="1:18" ht="148.15" hidden="1">
      <c r="A88" s="62">
        <v>78</v>
      </c>
      <c r="B88" s="33" t="s">
        <v>454</v>
      </c>
      <c r="C88" s="34" t="s">
        <v>28</v>
      </c>
      <c r="D88" s="89" t="s">
        <v>455</v>
      </c>
      <c r="E88" s="97" t="s">
        <v>456</v>
      </c>
      <c r="F88" s="91" t="s">
        <v>457</v>
      </c>
      <c r="G88" s="91" t="s">
        <v>458</v>
      </c>
      <c r="H88" s="91" t="s">
        <v>458</v>
      </c>
      <c r="I88" s="91" t="s">
        <v>459</v>
      </c>
      <c r="J88" s="76">
        <v>1</v>
      </c>
      <c r="K88" s="38">
        <v>44420</v>
      </c>
      <c r="L88" s="38">
        <v>44469</v>
      </c>
      <c r="M88" s="69">
        <f t="shared" si="4"/>
        <v>7</v>
      </c>
      <c r="N88" s="70">
        <v>1</v>
      </c>
      <c r="O88" s="66" t="s">
        <v>460</v>
      </c>
      <c r="P88" s="39" t="s">
        <v>461</v>
      </c>
      <c r="Q88" s="73">
        <f t="shared" si="5"/>
        <v>1</v>
      </c>
    </row>
    <row r="89" spans="1:18" ht="171" hidden="1">
      <c r="A89" s="62">
        <v>79</v>
      </c>
      <c r="B89" s="33" t="s">
        <v>462</v>
      </c>
      <c r="C89" s="34" t="s">
        <v>28</v>
      </c>
      <c r="D89" s="89" t="s">
        <v>455</v>
      </c>
      <c r="E89" s="97" t="s">
        <v>456</v>
      </c>
      <c r="F89" s="91" t="s">
        <v>457</v>
      </c>
      <c r="G89" s="91" t="s">
        <v>463</v>
      </c>
      <c r="H89" s="91" t="s">
        <v>463</v>
      </c>
      <c r="I89" s="100" t="s">
        <v>464</v>
      </c>
      <c r="J89" s="76">
        <v>1</v>
      </c>
      <c r="K89" s="38">
        <v>44420</v>
      </c>
      <c r="L89" s="38">
        <v>44454</v>
      </c>
      <c r="M89" s="69">
        <f t="shared" si="4"/>
        <v>5</v>
      </c>
      <c r="N89" s="70">
        <v>1</v>
      </c>
      <c r="O89" s="66" t="s">
        <v>460</v>
      </c>
      <c r="P89" s="44" t="s">
        <v>465</v>
      </c>
      <c r="Q89" s="73">
        <f t="shared" si="5"/>
        <v>1</v>
      </c>
    </row>
    <row r="90" spans="1:18" ht="136.9" hidden="1">
      <c r="A90" s="62">
        <v>80</v>
      </c>
      <c r="B90" s="33" t="s">
        <v>466</v>
      </c>
      <c r="C90" s="34" t="s">
        <v>28</v>
      </c>
      <c r="D90" s="89" t="s">
        <v>467</v>
      </c>
      <c r="E90" s="97" t="s">
        <v>468</v>
      </c>
      <c r="F90" s="91" t="s">
        <v>469</v>
      </c>
      <c r="G90" s="91" t="s">
        <v>470</v>
      </c>
      <c r="H90" s="91" t="s">
        <v>470</v>
      </c>
      <c r="I90" s="91" t="s">
        <v>471</v>
      </c>
      <c r="J90" s="76">
        <v>4</v>
      </c>
      <c r="K90" s="38">
        <v>44470</v>
      </c>
      <c r="L90" s="38">
        <v>44773</v>
      </c>
      <c r="M90" s="69">
        <f t="shared" si="4"/>
        <v>43</v>
      </c>
      <c r="N90" s="70">
        <v>4</v>
      </c>
      <c r="O90" s="66" t="s">
        <v>472</v>
      </c>
      <c r="P90" s="47" t="s">
        <v>473</v>
      </c>
      <c r="Q90" s="73">
        <f t="shared" si="5"/>
        <v>1</v>
      </c>
      <c r="R90" t="s">
        <v>26</v>
      </c>
    </row>
    <row r="91" spans="1:18" ht="136.9" hidden="1">
      <c r="A91" s="62">
        <v>81</v>
      </c>
      <c r="B91" s="33" t="s">
        <v>474</v>
      </c>
      <c r="C91" s="34" t="s">
        <v>28</v>
      </c>
      <c r="D91" s="89" t="s">
        <v>467</v>
      </c>
      <c r="E91" s="97" t="s">
        <v>475</v>
      </c>
      <c r="F91" s="91" t="s">
        <v>469</v>
      </c>
      <c r="G91" s="100" t="s">
        <v>476</v>
      </c>
      <c r="H91" s="91" t="s">
        <v>477</v>
      </c>
      <c r="I91" s="100" t="s">
        <v>478</v>
      </c>
      <c r="J91" s="76">
        <v>4</v>
      </c>
      <c r="K91" s="38">
        <v>44470</v>
      </c>
      <c r="L91" s="38">
        <v>44762</v>
      </c>
      <c r="M91" s="69">
        <f t="shared" si="4"/>
        <v>42</v>
      </c>
      <c r="N91" s="70">
        <v>4</v>
      </c>
      <c r="O91" s="66" t="s">
        <v>479</v>
      </c>
      <c r="P91" s="39" t="s">
        <v>480</v>
      </c>
      <c r="Q91" s="73">
        <f t="shared" si="5"/>
        <v>1</v>
      </c>
    </row>
    <row r="92" spans="1:18" ht="102.6" hidden="1">
      <c r="A92" s="62">
        <v>82</v>
      </c>
      <c r="B92" s="33" t="s">
        <v>481</v>
      </c>
      <c r="C92" s="34" t="s">
        <v>28</v>
      </c>
      <c r="D92" s="89" t="s">
        <v>482</v>
      </c>
      <c r="E92" s="97" t="s">
        <v>483</v>
      </c>
      <c r="F92" s="91" t="s">
        <v>484</v>
      </c>
      <c r="G92" s="100" t="s">
        <v>476</v>
      </c>
      <c r="H92" s="91" t="s">
        <v>477</v>
      </c>
      <c r="I92" s="100" t="s">
        <v>478</v>
      </c>
      <c r="J92" s="76">
        <v>4</v>
      </c>
      <c r="K92" s="38">
        <v>44470</v>
      </c>
      <c r="L92" s="38">
        <v>44762</v>
      </c>
      <c r="M92" s="69">
        <f t="shared" si="4"/>
        <v>42</v>
      </c>
      <c r="N92" s="70">
        <v>4</v>
      </c>
      <c r="O92" s="66" t="s">
        <v>485</v>
      </c>
      <c r="P92" s="39" t="s">
        <v>480</v>
      </c>
      <c r="Q92" s="73">
        <f t="shared" si="5"/>
        <v>1</v>
      </c>
    </row>
    <row r="93" spans="1:18" ht="102.6" hidden="1">
      <c r="A93" s="62">
        <v>83</v>
      </c>
      <c r="B93" s="33" t="s">
        <v>486</v>
      </c>
      <c r="C93" s="34" t="s">
        <v>28</v>
      </c>
      <c r="D93" s="89" t="s">
        <v>482</v>
      </c>
      <c r="E93" s="97" t="s">
        <v>483</v>
      </c>
      <c r="F93" s="91" t="s">
        <v>484</v>
      </c>
      <c r="G93" s="91" t="s">
        <v>487</v>
      </c>
      <c r="H93" s="91" t="s">
        <v>487</v>
      </c>
      <c r="I93" s="91" t="s">
        <v>471</v>
      </c>
      <c r="J93" s="76">
        <v>4</v>
      </c>
      <c r="K93" s="38">
        <v>44500</v>
      </c>
      <c r="L93" s="38">
        <v>44773</v>
      </c>
      <c r="M93" s="69">
        <f t="shared" si="4"/>
        <v>39</v>
      </c>
      <c r="N93" s="70">
        <v>4</v>
      </c>
      <c r="O93" s="66" t="s">
        <v>472</v>
      </c>
      <c r="P93" s="39" t="s">
        <v>473</v>
      </c>
      <c r="Q93" s="73">
        <f t="shared" si="5"/>
        <v>1</v>
      </c>
      <c r="R93" t="s">
        <v>26</v>
      </c>
    </row>
    <row r="94" spans="1:18" ht="125.45" hidden="1">
      <c r="A94" s="62">
        <v>84</v>
      </c>
      <c r="B94" s="33" t="s">
        <v>488</v>
      </c>
      <c r="C94" s="34" t="s">
        <v>28</v>
      </c>
      <c r="D94" s="89" t="s">
        <v>489</v>
      </c>
      <c r="E94" s="97" t="s">
        <v>490</v>
      </c>
      <c r="F94" s="91" t="s">
        <v>491</v>
      </c>
      <c r="G94" s="91" t="s">
        <v>492</v>
      </c>
      <c r="H94" s="91" t="s">
        <v>492</v>
      </c>
      <c r="I94" s="91" t="s">
        <v>493</v>
      </c>
      <c r="J94" s="76">
        <v>6</v>
      </c>
      <c r="K94" s="38">
        <v>44420</v>
      </c>
      <c r="L94" s="38">
        <v>44926</v>
      </c>
      <c r="M94" s="69">
        <f t="shared" si="4"/>
        <v>72</v>
      </c>
      <c r="N94" s="70">
        <v>6</v>
      </c>
      <c r="O94" s="66" t="s">
        <v>494</v>
      </c>
      <c r="P94" s="39" t="s">
        <v>495</v>
      </c>
      <c r="Q94" s="73">
        <f t="shared" si="5"/>
        <v>1</v>
      </c>
    </row>
    <row r="95" spans="1:18" ht="171" hidden="1">
      <c r="A95" s="62">
        <v>85</v>
      </c>
      <c r="B95" s="33" t="s">
        <v>496</v>
      </c>
      <c r="C95" s="34" t="s">
        <v>28</v>
      </c>
      <c r="D95" s="89" t="s">
        <v>497</v>
      </c>
      <c r="E95" s="97" t="s">
        <v>498</v>
      </c>
      <c r="F95" s="91" t="s">
        <v>499</v>
      </c>
      <c r="G95" s="91" t="s">
        <v>500</v>
      </c>
      <c r="H95" s="91" t="s">
        <v>500</v>
      </c>
      <c r="I95" s="91" t="s">
        <v>501</v>
      </c>
      <c r="J95" s="76">
        <v>1</v>
      </c>
      <c r="K95" s="38">
        <v>44420</v>
      </c>
      <c r="L95" s="38">
        <v>44560</v>
      </c>
      <c r="M95" s="69">
        <f t="shared" si="4"/>
        <v>20</v>
      </c>
      <c r="N95" s="70">
        <v>1</v>
      </c>
      <c r="O95" s="66" t="s">
        <v>502</v>
      </c>
      <c r="P95" s="39" t="s">
        <v>503</v>
      </c>
      <c r="Q95" s="73">
        <f t="shared" si="5"/>
        <v>1</v>
      </c>
    </row>
    <row r="96" spans="1:18" ht="171" hidden="1">
      <c r="A96" s="62">
        <v>86</v>
      </c>
      <c r="B96" s="33" t="s">
        <v>504</v>
      </c>
      <c r="C96" s="34" t="s">
        <v>28</v>
      </c>
      <c r="D96" s="89" t="s">
        <v>497</v>
      </c>
      <c r="E96" s="97" t="s">
        <v>498</v>
      </c>
      <c r="F96" s="91" t="s">
        <v>499</v>
      </c>
      <c r="G96" s="91" t="s">
        <v>505</v>
      </c>
      <c r="H96" s="91" t="s">
        <v>505</v>
      </c>
      <c r="I96" s="91" t="s">
        <v>506</v>
      </c>
      <c r="J96" s="76">
        <v>1</v>
      </c>
      <c r="K96" s="38">
        <v>44420</v>
      </c>
      <c r="L96" s="38">
        <v>45016</v>
      </c>
      <c r="M96" s="69">
        <f t="shared" si="4"/>
        <v>85</v>
      </c>
      <c r="N96" s="70">
        <v>0</v>
      </c>
      <c r="O96" s="98" t="s">
        <v>507</v>
      </c>
      <c r="P96" s="39" t="s">
        <v>508</v>
      </c>
      <c r="Q96" s="73">
        <f t="shared" si="5"/>
        <v>0</v>
      </c>
    </row>
    <row r="97" spans="1:18" ht="171" hidden="1">
      <c r="A97" s="62">
        <v>87</v>
      </c>
      <c r="B97" s="33" t="s">
        <v>509</v>
      </c>
      <c r="C97" s="34" t="s">
        <v>28</v>
      </c>
      <c r="D97" s="101" t="s">
        <v>497</v>
      </c>
      <c r="E97" s="97" t="s">
        <v>498</v>
      </c>
      <c r="F97" s="102" t="s">
        <v>499</v>
      </c>
      <c r="G97" s="102" t="s">
        <v>442</v>
      </c>
      <c r="H97" s="102" t="s">
        <v>447</v>
      </c>
      <c r="I97" s="102" t="s">
        <v>448</v>
      </c>
      <c r="J97" s="76">
        <v>4</v>
      </c>
      <c r="K97" s="103" t="e">
        <f>+#REF!</f>
        <v>#REF!</v>
      </c>
      <c r="L97" s="103">
        <v>44742</v>
      </c>
      <c r="M97" s="69" t="e">
        <f t="shared" si="4"/>
        <v>#REF!</v>
      </c>
      <c r="N97" s="70">
        <v>4</v>
      </c>
      <c r="O97" s="98" t="s">
        <v>510</v>
      </c>
      <c r="P97" s="96" t="s">
        <v>445</v>
      </c>
      <c r="Q97" s="73">
        <f t="shared" si="5"/>
        <v>1</v>
      </c>
    </row>
    <row r="98" spans="1:18" ht="207" hidden="1">
      <c r="A98" s="62">
        <v>88</v>
      </c>
      <c r="B98" s="33" t="s">
        <v>511</v>
      </c>
      <c r="C98" s="34" t="s">
        <v>28</v>
      </c>
      <c r="D98" s="104" t="s">
        <v>512</v>
      </c>
      <c r="E98" s="105" t="s">
        <v>513</v>
      </c>
      <c r="F98" s="105" t="s">
        <v>514</v>
      </c>
      <c r="G98" s="106" t="s">
        <v>515</v>
      </c>
      <c r="H98" s="106" t="s">
        <v>516</v>
      </c>
      <c r="I98" s="106" t="s">
        <v>517</v>
      </c>
      <c r="J98" s="76">
        <v>4</v>
      </c>
      <c r="K98" s="107">
        <v>44440</v>
      </c>
      <c r="L98" s="108">
        <v>44742</v>
      </c>
      <c r="M98" s="69">
        <f t="shared" si="4"/>
        <v>43</v>
      </c>
      <c r="N98" s="70">
        <v>4</v>
      </c>
      <c r="O98" s="109" t="s">
        <v>518</v>
      </c>
      <c r="P98" s="88" t="s">
        <v>299</v>
      </c>
      <c r="Q98" s="73">
        <f t="shared" si="5"/>
        <v>1</v>
      </c>
    </row>
    <row r="99" spans="1:18" ht="207" hidden="1">
      <c r="A99" s="62">
        <v>89</v>
      </c>
      <c r="B99" s="33" t="s">
        <v>519</v>
      </c>
      <c r="C99" s="34" t="s">
        <v>28</v>
      </c>
      <c r="D99" s="104" t="s">
        <v>512</v>
      </c>
      <c r="E99" s="105" t="s">
        <v>513</v>
      </c>
      <c r="F99" s="105" t="s">
        <v>514</v>
      </c>
      <c r="G99" s="106" t="s">
        <v>515</v>
      </c>
      <c r="H99" s="106" t="s">
        <v>516</v>
      </c>
      <c r="I99" s="106" t="s">
        <v>517</v>
      </c>
      <c r="J99" s="76">
        <v>4</v>
      </c>
      <c r="K99" s="107">
        <v>44440</v>
      </c>
      <c r="L99" s="108">
        <v>44742</v>
      </c>
      <c r="M99" s="69">
        <f t="shared" si="4"/>
        <v>43</v>
      </c>
      <c r="N99" s="70">
        <v>4</v>
      </c>
      <c r="O99" s="109" t="s">
        <v>518</v>
      </c>
      <c r="P99" s="88" t="s">
        <v>299</v>
      </c>
      <c r="Q99" s="73">
        <f t="shared" si="5"/>
        <v>1</v>
      </c>
    </row>
    <row r="100" spans="1:18" ht="207" hidden="1">
      <c r="A100" s="62">
        <v>90</v>
      </c>
      <c r="B100" s="33" t="s">
        <v>520</v>
      </c>
      <c r="C100" s="34" t="s">
        <v>28</v>
      </c>
      <c r="D100" s="104" t="s">
        <v>512</v>
      </c>
      <c r="E100" s="105" t="s">
        <v>513</v>
      </c>
      <c r="F100" s="105" t="s">
        <v>514</v>
      </c>
      <c r="G100" s="106" t="s">
        <v>515</v>
      </c>
      <c r="H100" s="106" t="s">
        <v>516</v>
      </c>
      <c r="I100" s="106" t="s">
        <v>517</v>
      </c>
      <c r="J100" s="76">
        <v>4</v>
      </c>
      <c r="K100" s="107">
        <v>44440</v>
      </c>
      <c r="L100" s="108">
        <v>44742</v>
      </c>
      <c r="M100" s="69">
        <f t="shared" si="4"/>
        <v>43</v>
      </c>
      <c r="N100" s="70">
        <v>4</v>
      </c>
      <c r="O100" s="109" t="s">
        <v>518</v>
      </c>
      <c r="P100" s="88" t="s">
        <v>299</v>
      </c>
      <c r="Q100" s="73">
        <f t="shared" si="5"/>
        <v>1</v>
      </c>
    </row>
    <row r="101" spans="1:18" ht="207" hidden="1">
      <c r="A101" s="62">
        <v>91</v>
      </c>
      <c r="B101" s="33" t="s">
        <v>521</v>
      </c>
      <c r="C101" s="34" t="s">
        <v>28</v>
      </c>
      <c r="D101" s="104" t="s">
        <v>512</v>
      </c>
      <c r="E101" s="105" t="s">
        <v>513</v>
      </c>
      <c r="F101" s="105" t="s">
        <v>514</v>
      </c>
      <c r="G101" s="110" t="s">
        <v>522</v>
      </c>
      <c r="H101" s="110" t="s">
        <v>523</v>
      </c>
      <c r="I101" s="110" t="s">
        <v>524</v>
      </c>
      <c r="J101" s="76">
        <v>1</v>
      </c>
      <c r="K101" s="107">
        <v>44440</v>
      </c>
      <c r="L101" s="108">
        <v>44742</v>
      </c>
      <c r="M101" s="69">
        <f t="shared" si="4"/>
        <v>43</v>
      </c>
      <c r="N101" s="70">
        <v>1</v>
      </c>
      <c r="O101" s="111" t="s">
        <v>525</v>
      </c>
      <c r="P101" s="105" t="s">
        <v>299</v>
      </c>
      <c r="Q101" s="73">
        <f t="shared" si="5"/>
        <v>1</v>
      </c>
    </row>
    <row r="102" spans="1:18" ht="207" hidden="1">
      <c r="A102" s="62">
        <v>92</v>
      </c>
      <c r="B102" s="33" t="s">
        <v>526</v>
      </c>
      <c r="C102" s="34" t="s">
        <v>28</v>
      </c>
      <c r="D102" s="104" t="s">
        <v>512</v>
      </c>
      <c r="E102" s="105" t="s">
        <v>513</v>
      </c>
      <c r="F102" s="105" t="s">
        <v>514</v>
      </c>
      <c r="G102" s="106" t="s">
        <v>515</v>
      </c>
      <c r="H102" s="106" t="s">
        <v>516</v>
      </c>
      <c r="I102" s="106" t="s">
        <v>517</v>
      </c>
      <c r="J102" s="76">
        <v>4</v>
      </c>
      <c r="K102" s="107">
        <v>44440</v>
      </c>
      <c r="L102" s="108">
        <v>44742</v>
      </c>
      <c r="M102" s="69">
        <f t="shared" si="4"/>
        <v>43</v>
      </c>
      <c r="N102" s="70">
        <v>4</v>
      </c>
      <c r="O102" s="109" t="s">
        <v>518</v>
      </c>
      <c r="P102" s="88" t="s">
        <v>299</v>
      </c>
      <c r="Q102" s="73">
        <f t="shared" si="5"/>
        <v>1</v>
      </c>
    </row>
    <row r="103" spans="1:18" ht="138" hidden="1">
      <c r="A103" s="62">
        <v>93</v>
      </c>
      <c r="B103" s="33" t="s">
        <v>527</v>
      </c>
      <c r="C103" s="34" t="s">
        <v>28</v>
      </c>
      <c r="D103" s="104" t="s">
        <v>528</v>
      </c>
      <c r="E103" s="105" t="s">
        <v>529</v>
      </c>
      <c r="F103" s="105" t="s">
        <v>530</v>
      </c>
      <c r="G103" s="106" t="s">
        <v>531</v>
      </c>
      <c r="H103" s="106" t="s">
        <v>532</v>
      </c>
      <c r="I103" s="106" t="s">
        <v>533</v>
      </c>
      <c r="J103" s="76">
        <v>1</v>
      </c>
      <c r="K103" s="107">
        <v>44440</v>
      </c>
      <c r="L103" s="108">
        <v>44469</v>
      </c>
      <c r="M103" s="69">
        <f t="shared" si="4"/>
        <v>4</v>
      </c>
      <c r="N103" s="70">
        <v>1</v>
      </c>
      <c r="O103" s="111" t="s">
        <v>534</v>
      </c>
      <c r="P103" s="88" t="s">
        <v>535</v>
      </c>
      <c r="Q103" s="73">
        <f t="shared" si="5"/>
        <v>1</v>
      </c>
    </row>
    <row r="104" spans="1:18" ht="138" hidden="1">
      <c r="A104" s="62">
        <v>94</v>
      </c>
      <c r="B104" s="33" t="s">
        <v>536</v>
      </c>
      <c r="C104" s="34" t="s">
        <v>28</v>
      </c>
      <c r="D104" s="104" t="s">
        <v>528</v>
      </c>
      <c r="E104" s="105" t="s">
        <v>529</v>
      </c>
      <c r="F104" s="105" t="s">
        <v>530</v>
      </c>
      <c r="G104" s="106" t="s">
        <v>537</v>
      </c>
      <c r="H104" s="106" t="s">
        <v>537</v>
      </c>
      <c r="I104" s="106" t="s">
        <v>538</v>
      </c>
      <c r="J104" s="76">
        <v>1</v>
      </c>
      <c r="K104" s="107">
        <v>44440</v>
      </c>
      <c r="L104" s="108">
        <v>44834</v>
      </c>
      <c r="M104" s="69">
        <f t="shared" si="4"/>
        <v>56</v>
      </c>
      <c r="N104" s="132">
        <f>2/3</f>
        <v>0.66666666666666663</v>
      </c>
      <c r="O104" s="111" t="s">
        <v>539</v>
      </c>
      <c r="P104" s="88" t="s">
        <v>535</v>
      </c>
      <c r="Q104" s="73">
        <f t="shared" si="5"/>
        <v>0.66666666666666663</v>
      </c>
      <c r="R104" t="s">
        <v>26</v>
      </c>
    </row>
    <row r="105" spans="1:18" ht="110.45" hidden="1">
      <c r="A105" s="62">
        <v>95</v>
      </c>
      <c r="B105" s="33" t="s">
        <v>540</v>
      </c>
      <c r="C105" s="34" t="s">
        <v>28</v>
      </c>
      <c r="D105" s="104" t="s">
        <v>541</v>
      </c>
      <c r="E105" s="105" t="s">
        <v>542</v>
      </c>
      <c r="F105" s="105" t="s">
        <v>543</v>
      </c>
      <c r="G105" s="110" t="s">
        <v>544</v>
      </c>
      <c r="H105" s="106" t="s">
        <v>545</v>
      </c>
      <c r="I105" s="106" t="s">
        <v>524</v>
      </c>
      <c r="J105" s="76">
        <v>5</v>
      </c>
      <c r="K105" s="107">
        <v>44440</v>
      </c>
      <c r="L105" s="108">
        <v>44742</v>
      </c>
      <c r="M105" s="69">
        <f t="shared" si="4"/>
        <v>43</v>
      </c>
      <c r="N105" s="70">
        <v>5</v>
      </c>
      <c r="O105" s="111" t="s">
        <v>546</v>
      </c>
      <c r="P105" s="105" t="s">
        <v>299</v>
      </c>
      <c r="Q105" s="73">
        <f t="shared" si="5"/>
        <v>1</v>
      </c>
    </row>
    <row r="106" spans="1:18" ht="110.45" hidden="1">
      <c r="A106" s="62">
        <v>96</v>
      </c>
      <c r="B106" s="33" t="s">
        <v>547</v>
      </c>
      <c r="C106" s="34" t="s">
        <v>28</v>
      </c>
      <c r="D106" s="104" t="s">
        <v>541</v>
      </c>
      <c r="E106" s="105" t="s">
        <v>542</v>
      </c>
      <c r="F106" s="105" t="s">
        <v>543</v>
      </c>
      <c r="G106" s="110" t="s">
        <v>544</v>
      </c>
      <c r="H106" s="112" t="s">
        <v>548</v>
      </c>
      <c r="I106" s="112" t="s">
        <v>549</v>
      </c>
      <c r="J106" s="76">
        <v>1</v>
      </c>
      <c r="K106" s="107">
        <v>44469</v>
      </c>
      <c r="L106" s="108">
        <v>44742</v>
      </c>
      <c r="M106" s="69">
        <f t="shared" si="4"/>
        <v>39</v>
      </c>
      <c r="N106" s="70">
        <v>1</v>
      </c>
      <c r="O106" s="85" t="s">
        <v>550</v>
      </c>
      <c r="P106" s="113" t="s">
        <v>321</v>
      </c>
      <c r="Q106" s="73">
        <f t="shared" si="5"/>
        <v>1</v>
      </c>
      <c r="R106" t="s">
        <v>551</v>
      </c>
    </row>
    <row r="107" spans="1:18" ht="165.6" hidden="1">
      <c r="A107" s="62">
        <v>97</v>
      </c>
      <c r="B107" s="33" t="s">
        <v>552</v>
      </c>
      <c r="C107" s="34" t="s">
        <v>28</v>
      </c>
      <c r="D107" s="104" t="s">
        <v>553</v>
      </c>
      <c r="E107" s="105" t="s">
        <v>554</v>
      </c>
      <c r="F107" s="105" t="s">
        <v>555</v>
      </c>
      <c r="G107" s="106" t="s">
        <v>556</v>
      </c>
      <c r="H107" s="106" t="s">
        <v>557</v>
      </c>
      <c r="I107" s="106" t="s">
        <v>517</v>
      </c>
      <c r="J107" s="76">
        <v>4</v>
      </c>
      <c r="K107" s="107">
        <v>44440</v>
      </c>
      <c r="L107" s="114">
        <v>44742</v>
      </c>
      <c r="M107" s="69">
        <f t="shared" ref="M107:M110" si="6">ROUND((+L107-K107)/7,0)</f>
        <v>43</v>
      </c>
      <c r="N107" s="70">
        <v>4</v>
      </c>
      <c r="O107" s="109" t="s">
        <v>518</v>
      </c>
      <c r="P107" s="88" t="s">
        <v>299</v>
      </c>
      <c r="Q107" s="73">
        <f t="shared" ref="Q107:Q138" si="7">+N107/J107</f>
        <v>1</v>
      </c>
    </row>
    <row r="108" spans="1:18" ht="148.15" hidden="1">
      <c r="A108" s="62">
        <v>98</v>
      </c>
      <c r="B108" s="33" t="s">
        <v>558</v>
      </c>
      <c r="C108" s="34" t="s">
        <v>28</v>
      </c>
      <c r="D108" s="89" t="s">
        <v>455</v>
      </c>
      <c r="E108" s="97" t="s">
        <v>456</v>
      </c>
      <c r="F108" s="91" t="s">
        <v>457</v>
      </c>
      <c r="G108" s="100" t="s">
        <v>559</v>
      </c>
      <c r="H108" s="100" t="s">
        <v>559</v>
      </c>
      <c r="I108" s="100" t="s">
        <v>560</v>
      </c>
      <c r="J108" s="76">
        <v>6</v>
      </c>
      <c r="K108" s="38">
        <v>44755</v>
      </c>
      <c r="L108" s="38">
        <v>44957</v>
      </c>
      <c r="M108" s="69">
        <f t="shared" si="6"/>
        <v>29</v>
      </c>
      <c r="N108" s="70">
        <v>6</v>
      </c>
      <c r="O108" s="115" t="s">
        <v>561</v>
      </c>
      <c r="P108" s="44" t="s">
        <v>562</v>
      </c>
      <c r="Q108" s="73">
        <f t="shared" si="7"/>
        <v>1</v>
      </c>
    </row>
    <row r="109" spans="1:18" ht="148.15" hidden="1">
      <c r="A109" s="62">
        <v>99</v>
      </c>
      <c r="B109" s="33" t="s">
        <v>563</v>
      </c>
      <c r="C109" s="34" t="s">
        <v>28</v>
      </c>
      <c r="D109" s="89" t="s">
        <v>455</v>
      </c>
      <c r="E109" s="97" t="s">
        <v>456</v>
      </c>
      <c r="F109" s="91" t="s">
        <v>457</v>
      </c>
      <c r="G109" s="100" t="s">
        <v>564</v>
      </c>
      <c r="H109" s="100" t="s">
        <v>564</v>
      </c>
      <c r="I109" s="100" t="s">
        <v>565</v>
      </c>
      <c r="J109" s="76">
        <v>1</v>
      </c>
      <c r="K109" s="38">
        <v>44755</v>
      </c>
      <c r="L109" s="38">
        <v>44834</v>
      </c>
      <c r="M109" s="69">
        <f t="shared" si="6"/>
        <v>11</v>
      </c>
      <c r="N109" s="70">
        <v>1</v>
      </c>
      <c r="O109" s="115" t="s">
        <v>566</v>
      </c>
      <c r="P109" s="44" t="s">
        <v>567</v>
      </c>
      <c r="Q109" s="73">
        <f t="shared" si="7"/>
        <v>1</v>
      </c>
    </row>
    <row r="110" spans="1:18" ht="171" hidden="1">
      <c r="A110" s="62">
        <v>100</v>
      </c>
      <c r="B110" s="33" t="s">
        <v>568</v>
      </c>
      <c r="C110" s="34" t="s">
        <v>28</v>
      </c>
      <c r="D110" s="89" t="s">
        <v>467</v>
      </c>
      <c r="E110" s="97" t="s">
        <v>498</v>
      </c>
      <c r="F110" s="91" t="s">
        <v>499</v>
      </c>
      <c r="G110" s="91" t="s">
        <v>569</v>
      </c>
      <c r="H110" s="91" t="s">
        <v>569</v>
      </c>
      <c r="I110" s="91" t="s">
        <v>570</v>
      </c>
      <c r="J110" s="76">
        <v>1</v>
      </c>
      <c r="K110" s="38">
        <v>44755</v>
      </c>
      <c r="L110" s="38">
        <v>44926</v>
      </c>
      <c r="M110" s="69">
        <f t="shared" si="6"/>
        <v>24</v>
      </c>
      <c r="N110" s="70">
        <v>1</v>
      </c>
      <c r="O110" s="115" t="s">
        <v>571</v>
      </c>
      <c r="P110" s="39" t="s">
        <v>503</v>
      </c>
      <c r="Q110" s="73">
        <f t="shared" si="7"/>
        <v>1</v>
      </c>
    </row>
    <row r="111" spans="1:18" ht="125.45">
      <c r="A111" s="62">
        <v>101</v>
      </c>
      <c r="B111" s="33" t="s">
        <v>572</v>
      </c>
      <c r="C111" s="34" t="s">
        <v>28</v>
      </c>
      <c r="D111" s="35" t="s">
        <v>573</v>
      </c>
      <c r="E111" s="36" t="s">
        <v>574</v>
      </c>
      <c r="F111" s="36" t="s">
        <v>575</v>
      </c>
      <c r="G111" s="36" t="s">
        <v>576</v>
      </c>
      <c r="H111" s="36" t="s">
        <v>576</v>
      </c>
      <c r="I111" s="36" t="s">
        <v>577</v>
      </c>
      <c r="J111" s="37">
        <v>6</v>
      </c>
      <c r="K111" s="38">
        <v>44755</v>
      </c>
      <c r="L111" s="38">
        <v>45046</v>
      </c>
      <c r="M111" s="37">
        <f t="shared" ref="M111:M117" si="8">+ROUND((L111-K111)/7,0)</f>
        <v>42</v>
      </c>
      <c r="N111" s="70">
        <v>2</v>
      </c>
      <c r="O111" s="115" t="s">
        <v>578</v>
      </c>
      <c r="P111" s="39" t="s">
        <v>579</v>
      </c>
      <c r="Q111" s="73">
        <f t="shared" si="7"/>
        <v>0.33333333333333331</v>
      </c>
    </row>
    <row r="112" spans="1:18" ht="125.45">
      <c r="A112" s="62">
        <v>102</v>
      </c>
      <c r="B112" s="33" t="s">
        <v>580</v>
      </c>
      <c r="C112" s="34" t="s">
        <v>28</v>
      </c>
      <c r="D112" s="35" t="s">
        <v>573</v>
      </c>
      <c r="E112" s="36" t="s">
        <v>574</v>
      </c>
      <c r="F112" s="36" t="s">
        <v>575</v>
      </c>
      <c r="G112" s="36" t="s">
        <v>581</v>
      </c>
      <c r="H112" s="36" t="s">
        <v>581</v>
      </c>
      <c r="I112" s="36" t="s">
        <v>582</v>
      </c>
      <c r="J112" s="37">
        <v>1</v>
      </c>
      <c r="K112" s="38">
        <v>44755</v>
      </c>
      <c r="L112" s="38">
        <v>44804</v>
      </c>
      <c r="M112" s="37">
        <f t="shared" si="8"/>
        <v>7</v>
      </c>
      <c r="N112" s="52">
        <v>1</v>
      </c>
      <c r="O112" s="115" t="s">
        <v>583</v>
      </c>
      <c r="P112" s="39" t="s">
        <v>584</v>
      </c>
      <c r="Q112" s="73">
        <f t="shared" si="7"/>
        <v>1</v>
      </c>
      <c r="R112" t="s">
        <v>26</v>
      </c>
    </row>
    <row r="113" spans="1:17" ht="159.6">
      <c r="A113" s="62">
        <v>103</v>
      </c>
      <c r="B113" s="33" t="s">
        <v>585</v>
      </c>
      <c r="C113" s="34" t="s">
        <v>28</v>
      </c>
      <c r="D113" s="35" t="s">
        <v>586</v>
      </c>
      <c r="E113" s="36" t="s">
        <v>587</v>
      </c>
      <c r="F113" s="36" t="s">
        <v>588</v>
      </c>
      <c r="G113" s="36" t="s">
        <v>589</v>
      </c>
      <c r="H113" s="36" t="s">
        <v>589</v>
      </c>
      <c r="I113" s="36" t="s">
        <v>577</v>
      </c>
      <c r="J113" s="37">
        <v>6</v>
      </c>
      <c r="K113" s="38">
        <v>44755</v>
      </c>
      <c r="L113" s="38">
        <v>45046</v>
      </c>
      <c r="M113" s="37">
        <f t="shared" si="8"/>
        <v>42</v>
      </c>
      <c r="N113" s="126">
        <v>2</v>
      </c>
      <c r="O113" s="115" t="s">
        <v>590</v>
      </c>
      <c r="P113" s="39" t="s">
        <v>591</v>
      </c>
      <c r="Q113" s="73">
        <f t="shared" si="7"/>
        <v>0.33333333333333331</v>
      </c>
    </row>
    <row r="114" spans="1:17" ht="144">
      <c r="A114" s="62">
        <v>104</v>
      </c>
      <c r="B114" s="33" t="s">
        <v>592</v>
      </c>
      <c r="C114" s="34" t="s">
        <v>28</v>
      </c>
      <c r="D114" s="35" t="s">
        <v>586</v>
      </c>
      <c r="E114" s="36" t="s">
        <v>587</v>
      </c>
      <c r="F114" s="36" t="s">
        <v>588</v>
      </c>
      <c r="G114" s="40" t="s">
        <v>593</v>
      </c>
      <c r="H114" s="40" t="s">
        <v>593</v>
      </c>
      <c r="I114" s="36" t="s">
        <v>594</v>
      </c>
      <c r="J114" s="37">
        <v>9</v>
      </c>
      <c r="K114" s="38">
        <v>44755</v>
      </c>
      <c r="L114" s="38">
        <v>45046</v>
      </c>
      <c r="M114" s="37">
        <f t="shared" si="8"/>
        <v>42</v>
      </c>
      <c r="N114" s="56">
        <v>6</v>
      </c>
      <c r="O114" s="55" t="s">
        <v>595</v>
      </c>
      <c r="P114" s="39" t="s">
        <v>596</v>
      </c>
      <c r="Q114" s="73">
        <f t="shared" si="7"/>
        <v>0.66666666666666663</v>
      </c>
    </row>
    <row r="115" spans="1:17" ht="102.6">
      <c r="A115" s="62">
        <v>105</v>
      </c>
      <c r="B115" s="33" t="s">
        <v>597</v>
      </c>
      <c r="C115" s="34" t="s">
        <v>28</v>
      </c>
      <c r="D115" s="35" t="s">
        <v>598</v>
      </c>
      <c r="E115" s="36" t="s">
        <v>599</v>
      </c>
      <c r="F115" s="36" t="s">
        <v>600</v>
      </c>
      <c r="G115" s="41" t="s">
        <v>601</v>
      </c>
      <c r="H115" s="41" t="s">
        <v>602</v>
      </c>
      <c r="I115" s="36" t="s">
        <v>603</v>
      </c>
      <c r="J115" s="37">
        <v>6</v>
      </c>
      <c r="K115" s="38">
        <v>44755</v>
      </c>
      <c r="L115" s="38">
        <v>44957</v>
      </c>
      <c r="M115" s="37">
        <f t="shared" si="8"/>
        <v>29</v>
      </c>
      <c r="N115" s="52">
        <v>5</v>
      </c>
      <c r="O115" s="127" t="s">
        <v>604</v>
      </c>
      <c r="P115" s="39" t="s">
        <v>605</v>
      </c>
      <c r="Q115" s="73">
        <f t="shared" si="7"/>
        <v>0.83333333333333337</v>
      </c>
    </row>
    <row r="116" spans="1:17" ht="114">
      <c r="A116" s="62">
        <v>106</v>
      </c>
      <c r="B116" s="33" t="s">
        <v>606</v>
      </c>
      <c r="C116" s="34" t="s">
        <v>28</v>
      </c>
      <c r="D116" s="35" t="s">
        <v>607</v>
      </c>
      <c r="E116" s="36" t="s">
        <v>608</v>
      </c>
      <c r="F116" s="36" t="s">
        <v>609</v>
      </c>
      <c r="G116" s="41" t="s">
        <v>610</v>
      </c>
      <c r="H116" s="41" t="s">
        <v>610</v>
      </c>
      <c r="I116" s="36" t="s">
        <v>611</v>
      </c>
      <c r="J116" s="37">
        <v>1</v>
      </c>
      <c r="K116" s="38">
        <v>44755</v>
      </c>
      <c r="L116" s="38">
        <v>44773</v>
      </c>
      <c r="M116" s="37">
        <f t="shared" si="8"/>
        <v>3</v>
      </c>
      <c r="N116" s="52">
        <v>1</v>
      </c>
      <c r="O116" s="55" t="s">
        <v>612</v>
      </c>
      <c r="P116" s="39" t="s">
        <v>596</v>
      </c>
      <c r="Q116" s="73">
        <f t="shared" si="7"/>
        <v>1</v>
      </c>
    </row>
    <row r="117" spans="1:17" ht="114">
      <c r="A117" s="62">
        <v>107</v>
      </c>
      <c r="B117" s="33" t="s">
        <v>613</v>
      </c>
      <c r="C117" s="34" t="s">
        <v>28</v>
      </c>
      <c r="D117" s="35" t="s">
        <v>607</v>
      </c>
      <c r="E117" s="36" t="s">
        <v>608</v>
      </c>
      <c r="F117" s="36" t="s">
        <v>609</v>
      </c>
      <c r="G117" s="40" t="s">
        <v>614</v>
      </c>
      <c r="H117" s="40" t="s">
        <v>614</v>
      </c>
      <c r="I117" s="36" t="s">
        <v>615</v>
      </c>
      <c r="J117" s="37">
        <v>1</v>
      </c>
      <c r="K117" s="38">
        <v>44755</v>
      </c>
      <c r="L117" s="38">
        <v>44773</v>
      </c>
      <c r="M117" s="37">
        <f t="shared" si="8"/>
        <v>3</v>
      </c>
      <c r="N117" s="52">
        <v>1</v>
      </c>
      <c r="O117" s="75" t="s">
        <v>616</v>
      </c>
      <c r="P117" s="39" t="s">
        <v>314</v>
      </c>
      <c r="Q117" s="73">
        <f t="shared" si="7"/>
        <v>1</v>
      </c>
    </row>
    <row r="118" spans="1:17" ht="125.45">
      <c r="A118" s="62">
        <v>108</v>
      </c>
      <c r="B118" s="33" t="s">
        <v>617</v>
      </c>
      <c r="C118" s="34" t="s">
        <v>28</v>
      </c>
      <c r="D118" s="35" t="s">
        <v>618</v>
      </c>
      <c r="E118" s="36" t="s">
        <v>619</v>
      </c>
      <c r="F118" s="36" t="s">
        <v>620</v>
      </c>
      <c r="G118" s="40" t="s">
        <v>621</v>
      </c>
      <c r="H118" s="40" t="s">
        <v>621</v>
      </c>
      <c r="I118" s="36" t="s">
        <v>577</v>
      </c>
      <c r="J118" s="37">
        <v>6</v>
      </c>
      <c r="K118" s="38">
        <v>44755</v>
      </c>
      <c r="L118" s="38">
        <v>45046</v>
      </c>
      <c r="M118" s="37">
        <v>42</v>
      </c>
      <c r="N118" s="126">
        <v>2</v>
      </c>
      <c r="O118" s="75" t="s">
        <v>622</v>
      </c>
      <c r="P118" s="39" t="s">
        <v>623</v>
      </c>
      <c r="Q118" s="73">
        <f t="shared" si="7"/>
        <v>0.33333333333333331</v>
      </c>
    </row>
    <row r="119" spans="1:17" ht="125.45">
      <c r="A119" s="62">
        <v>109</v>
      </c>
      <c r="B119" s="33" t="s">
        <v>624</v>
      </c>
      <c r="C119" s="34" t="s">
        <v>28</v>
      </c>
      <c r="D119" s="35" t="s">
        <v>625</v>
      </c>
      <c r="E119" s="36" t="s">
        <v>626</v>
      </c>
      <c r="F119" s="36" t="s">
        <v>627</v>
      </c>
      <c r="G119" s="40" t="s">
        <v>628</v>
      </c>
      <c r="H119" s="40" t="s">
        <v>628</v>
      </c>
      <c r="I119" s="36" t="s">
        <v>577</v>
      </c>
      <c r="J119" s="37">
        <v>6</v>
      </c>
      <c r="K119" s="38">
        <v>44755</v>
      </c>
      <c r="L119" s="38">
        <v>45046</v>
      </c>
      <c r="M119" s="37">
        <v>42</v>
      </c>
      <c r="N119" s="126">
        <v>2</v>
      </c>
      <c r="O119" s="75" t="s">
        <v>629</v>
      </c>
      <c r="P119" s="39" t="s">
        <v>591</v>
      </c>
      <c r="Q119" s="73">
        <f t="shared" si="7"/>
        <v>0.33333333333333331</v>
      </c>
    </row>
    <row r="120" spans="1:17" ht="125.45">
      <c r="A120" s="62">
        <v>110</v>
      </c>
      <c r="B120" s="33" t="s">
        <v>630</v>
      </c>
      <c r="C120" s="34" t="s">
        <v>28</v>
      </c>
      <c r="D120" s="35" t="s">
        <v>625</v>
      </c>
      <c r="E120" s="36" t="s">
        <v>626</v>
      </c>
      <c r="F120" s="36" t="s">
        <v>627</v>
      </c>
      <c r="G120" s="36" t="s">
        <v>631</v>
      </c>
      <c r="H120" s="36" t="s">
        <v>631</v>
      </c>
      <c r="I120" s="36" t="s">
        <v>632</v>
      </c>
      <c r="J120" s="37">
        <v>6</v>
      </c>
      <c r="K120" s="38">
        <v>44755</v>
      </c>
      <c r="L120" s="38">
        <v>44926</v>
      </c>
      <c r="M120" s="37">
        <f t="shared" ref="M120:M151" si="9">+ROUND((L120-K120)/7,0)</f>
        <v>24</v>
      </c>
      <c r="N120" s="52">
        <v>6</v>
      </c>
      <c r="O120" s="36" t="s">
        <v>633</v>
      </c>
      <c r="P120" s="39" t="s">
        <v>376</v>
      </c>
      <c r="Q120" s="73">
        <f t="shared" si="7"/>
        <v>1</v>
      </c>
    </row>
    <row r="121" spans="1:17" ht="102.6">
      <c r="A121" s="62">
        <v>111</v>
      </c>
      <c r="B121" s="33" t="s">
        <v>634</v>
      </c>
      <c r="C121" s="34" t="s">
        <v>28</v>
      </c>
      <c r="D121" s="35" t="s">
        <v>635</v>
      </c>
      <c r="E121" s="36" t="s">
        <v>636</v>
      </c>
      <c r="F121" s="36" t="s">
        <v>637</v>
      </c>
      <c r="G121" s="40" t="s">
        <v>638</v>
      </c>
      <c r="H121" s="40" t="s">
        <v>638</v>
      </c>
      <c r="I121" s="36" t="s">
        <v>577</v>
      </c>
      <c r="J121" s="37">
        <v>6</v>
      </c>
      <c r="K121" s="38">
        <v>44755</v>
      </c>
      <c r="L121" s="38">
        <v>45046</v>
      </c>
      <c r="M121" s="37">
        <f t="shared" si="9"/>
        <v>42</v>
      </c>
      <c r="N121" s="126">
        <v>2</v>
      </c>
      <c r="O121" s="36" t="s">
        <v>639</v>
      </c>
      <c r="P121" s="39" t="s">
        <v>591</v>
      </c>
      <c r="Q121" s="73">
        <f t="shared" si="7"/>
        <v>0.33333333333333331</v>
      </c>
    </row>
    <row r="122" spans="1:17" ht="102.6">
      <c r="A122" s="62">
        <v>112</v>
      </c>
      <c r="B122" s="33" t="s">
        <v>640</v>
      </c>
      <c r="C122" s="34" t="s">
        <v>28</v>
      </c>
      <c r="D122" s="35" t="s">
        <v>635</v>
      </c>
      <c r="E122" s="36" t="s">
        <v>636</v>
      </c>
      <c r="F122" s="36" t="s">
        <v>637</v>
      </c>
      <c r="G122" s="36" t="s">
        <v>641</v>
      </c>
      <c r="H122" s="36" t="s">
        <v>641</v>
      </c>
      <c r="I122" s="36" t="s">
        <v>632</v>
      </c>
      <c r="J122" s="37">
        <v>6</v>
      </c>
      <c r="K122" s="38">
        <v>44755</v>
      </c>
      <c r="L122" s="38">
        <v>44926</v>
      </c>
      <c r="M122" s="37">
        <f t="shared" si="9"/>
        <v>24</v>
      </c>
      <c r="N122" s="52">
        <v>6</v>
      </c>
      <c r="O122" s="75" t="s">
        <v>642</v>
      </c>
      <c r="P122" s="39" t="s">
        <v>376</v>
      </c>
      <c r="Q122" s="73">
        <f t="shared" si="7"/>
        <v>1</v>
      </c>
    </row>
    <row r="123" spans="1:17" ht="171">
      <c r="A123" s="62">
        <v>113</v>
      </c>
      <c r="B123" s="33" t="s">
        <v>643</v>
      </c>
      <c r="C123" s="34" t="s">
        <v>28</v>
      </c>
      <c r="D123" s="35" t="s">
        <v>644</v>
      </c>
      <c r="E123" s="36" t="s">
        <v>645</v>
      </c>
      <c r="F123" s="36" t="s">
        <v>646</v>
      </c>
      <c r="G123" s="40" t="s">
        <v>647</v>
      </c>
      <c r="H123" s="40" t="s">
        <v>647</v>
      </c>
      <c r="I123" s="36" t="s">
        <v>577</v>
      </c>
      <c r="J123" s="37">
        <v>6</v>
      </c>
      <c r="K123" s="38">
        <v>44755</v>
      </c>
      <c r="L123" s="38">
        <v>45046</v>
      </c>
      <c r="M123" s="37">
        <f t="shared" si="9"/>
        <v>42</v>
      </c>
      <c r="N123" s="126">
        <v>2</v>
      </c>
      <c r="O123" s="116" t="s">
        <v>648</v>
      </c>
      <c r="P123" s="39" t="s">
        <v>591</v>
      </c>
      <c r="Q123" s="73">
        <f t="shared" si="7"/>
        <v>0.33333333333333331</v>
      </c>
    </row>
    <row r="124" spans="1:17" ht="171">
      <c r="A124" s="62">
        <v>114</v>
      </c>
      <c r="B124" s="33" t="s">
        <v>649</v>
      </c>
      <c r="C124" s="34" t="s">
        <v>28</v>
      </c>
      <c r="D124" s="35" t="s">
        <v>644</v>
      </c>
      <c r="E124" s="36" t="s">
        <v>645</v>
      </c>
      <c r="F124" s="36" t="s">
        <v>646</v>
      </c>
      <c r="G124" s="36" t="s">
        <v>650</v>
      </c>
      <c r="H124" s="36" t="s">
        <v>650</v>
      </c>
      <c r="I124" s="36" t="s">
        <v>632</v>
      </c>
      <c r="J124" s="37">
        <v>6</v>
      </c>
      <c r="K124" s="38">
        <v>44755</v>
      </c>
      <c r="L124" s="38">
        <v>44926</v>
      </c>
      <c r="M124" s="37">
        <f t="shared" si="9"/>
        <v>24</v>
      </c>
      <c r="N124" s="52">
        <v>6</v>
      </c>
      <c r="O124" s="75" t="s">
        <v>651</v>
      </c>
      <c r="P124" s="39" t="s">
        <v>376</v>
      </c>
      <c r="Q124" s="73">
        <f t="shared" si="7"/>
        <v>1</v>
      </c>
    </row>
    <row r="125" spans="1:17" ht="125.45">
      <c r="A125" s="62">
        <v>115</v>
      </c>
      <c r="B125" s="33" t="s">
        <v>652</v>
      </c>
      <c r="C125" s="34" t="s">
        <v>28</v>
      </c>
      <c r="D125" s="35" t="s">
        <v>653</v>
      </c>
      <c r="E125" s="36" t="s">
        <v>654</v>
      </c>
      <c r="F125" s="36" t="s">
        <v>655</v>
      </c>
      <c r="G125" s="40" t="s">
        <v>656</v>
      </c>
      <c r="H125" s="40" t="s">
        <v>656</v>
      </c>
      <c r="I125" s="36" t="s">
        <v>577</v>
      </c>
      <c r="J125" s="37">
        <v>6</v>
      </c>
      <c r="K125" s="38">
        <v>44755</v>
      </c>
      <c r="L125" s="38">
        <v>45046</v>
      </c>
      <c r="M125" s="37">
        <f t="shared" si="9"/>
        <v>42</v>
      </c>
      <c r="N125" s="126">
        <v>2</v>
      </c>
      <c r="O125" s="116" t="s">
        <v>657</v>
      </c>
      <c r="P125" s="39" t="s">
        <v>591</v>
      </c>
      <c r="Q125" s="73">
        <f t="shared" si="7"/>
        <v>0.33333333333333331</v>
      </c>
    </row>
    <row r="126" spans="1:17" ht="125.45">
      <c r="A126" s="62">
        <v>116</v>
      </c>
      <c r="B126" s="33" t="s">
        <v>658</v>
      </c>
      <c r="C126" s="34" t="s">
        <v>28</v>
      </c>
      <c r="D126" s="35" t="s">
        <v>653</v>
      </c>
      <c r="E126" s="36" t="s">
        <v>654</v>
      </c>
      <c r="F126" s="36" t="s">
        <v>655</v>
      </c>
      <c r="G126" s="36" t="s">
        <v>659</v>
      </c>
      <c r="H126" s="36" t="s">
        <v>659</v>
      </c>
      <c r="I126" s="36" t="s">
        <v>632</v>
      </c>
      <c r="J126" s="37">
        <v>6</v>
      </c>
      <c r="K126" s="38">
        <v>44755</v>
      </c>
      <c r="L126" s="38">
        <v>44926</v>
      </c>
      <c r="M126" s="37">
        <f t="shared" si="9"/>
        <v>24</v>
      </c>
      <c r="N126" s="52">
        <v>6</v>
      </c>
      <c r="O126" s="55" t="s">
        <v>660</v>
      </c>
      <c r="P126" s="39" t="s">
        <v>376</v>
      </c>
      <c r="Q126" s="73">
        <f t="shared" si="7"/>
        <v>1</v>
      </c>
    </row>
    <row r="127" spans="1:17" ht="114">
      <c r="A127" s="62">
        <v>117</v>
      </c>
      <c r="B127" s="33" t="s">
        <v>661</v>
      </c>
      <c r="C127" s="34" t="s">
        <v>28</v>
      </c>
      <c r="D127" s="35" t="s">
        <v>662</v>
      </c>
      <c r="E127" s="36" t="s">
        <v>663</v>
      </c>
      <c r="F127" s="36" t="s">
        <v>664</v>
      </c>
      <c r="G127" s="40" t="s">
        <v>665</v>
      </c>
      <c r="H127" s="40" t="s">
        <v>665</v>
      </c>
      <c r="I127" s="36" t="s">
        <v>577</v>
      </c>
      <c r="J127" s="37">
        <v>6</v>
      </c>
      <c r="K127" s="38">
        <v>44755</v>
      </c>
      <c r="L127" s="38">
        <v>45046</v>
      </c>
      <c r="M127" s="37">
        <f t="shared" si="9"/>
        <v>42</v>
      </c>
      <c r="N127" s="126">
        <v>2</v>
      </c>
      <c r="O127" s="116" t="s">
        <v>666</v>
      </c>
      <c r="P127" s="39" t="s">
        <v>591</v>
      </c>
      <c r="Q127" s="73">
        <f t="shared" si="7"/>
        <v>0.33333333333333331</v>
      </c>
    </row>
    <row r="128" spans="1:17" ht="136.9">
      <c r="A128" s="62">
        <v>118</v>
      </c>
      <c r="B128" s="33" t="s">
        <v>667</v>
      </c>
      <c r="C128" s="34" t="s">
        <v>28</v>
      </c>
      <c r="D128" s="35" t="s">
        <v>668</v>
      </c>
      <c r="E128" s="36" t="s">
        <v>669</v>
      </c>
      <c r="F128" s="36" t="s">
        <v>670</v>
      </c>
      <c r="G128" s="40" t="s">
        <v>671</v>
      </c>
      <c r="H128" s="40" t="s">
        <v>671</v>
      </c>
      <c r="I128" s="36" t="s">
        <v>577</v>
      </c>
      <c r="J128" s="37">
        <v>6</v>
      </c>
      <c r="K128" s="38">
        <v>44755</v>
      </c>
      <c r="L128" s="38">
        <v>45046</v>
      </c>
      <c r="M128" s="37">
        <f t="shared" si="9"/>
        <v>42</v>
      </c>
      <c r="N128" s="126">
        <v>2</v>
      </c>
      <c r="O128" s="116" t="s">
        <v>672</v>
      </c>
      <c r="P128" s="39" t="s">
        <v>591</v>
      </c>
      <c r="Q128" s="73">
        <f t="shared" si="7"/>
        <v>0.33333333333333331</v>
      </c>
    </row>
    <row r="129" spans="1:18" ht="125.45">
      <c r="A129" s="62">
        <v>119</v>
      </c>
      <c r="B129" s="33" t="s">
        <v>673</v>
      </c>
      <c r="C129" s="34" t="s">
        <v>28</v>
      </c>
      <c r="D129" s="35" t="s">
        <v>674</v>
      </c>
      <c r="E129" s="36" t="s">
        <v>675</v>
      </c>
      <c r="F129" s="36" t="s">
        <v>676</v>
      </c>
      <c r="G129" s="40" t="s">
        <v>677</v>
      </c>
      <c r="H129" s="40" t="s">
        <v>677</v>
      </c>
      <c r="I129" s="36" t="s">
        <v>577</v>
      </c>
      <c r="J129" s="37">
        <v>6</v>
      </c>
      <c r="K129" s="38">
        <v>44755</v>
      </c>
      <c r="L129" s="38">
        <v>45046</v>
      </c>
      <c r="M129" s="37">
        <f t="shared" si="9"/>
        <v>42</v>
      </c>
      <c r="N129" s="126">
        <v>2</v>
      </c>
      <c r="O129" s="116" t="s">
        <v>678</v>
      </c>
      <c r="P129" s="39" t="s">
        <v>591</v>
      </c>
      <c r="Q129" s="73">
        <f t="shared" si="7"/>
        <v>0.33333333333333331</v>
      </c>
    </row>
    <row r="130" spans="1:18" ht="125.45">
      <c r="A130" s="62">
        <v>120</v>
      </c>
      <c r="B130" s="33" t="s">
        <v>679</v>
      </c>
      <c r="C130" s="34" t="s">
        <v>28</v>
      </c>
      <c r="D130" s="35" t="s">
        <v>674</v>
      </c>
      <c r="E130" s="36" t="s">
        <v>675</v>
      </c>
      <c r="F130" s="36" t="s">
        <v>676</v>
      </c>
      <c r="G130" s="36" t="s">
        <v>680</v>
      </c>
      <c r="H130" s="36" t="s">
        <v>680</v>
      </c>
      <c r="I130" s="36" t="s">
        <v>632</v>
      </c>
      <c r="J130" s="37">
        <v>6</v>
      </c>
      <c r="K130" s="38">
        <v>44755</v>
      </c>
      <c r="L130" s="38">
        <v>44926</v>
      </c>
      <c r="M130" s="37">
        <f t="shared" si="9"/>
        <v>24</v>
      </c>
      <c r="N130" s="52">
        <v>6</v>
      </c>
      <c r="O130" s="53" t="s">
        <v>681</v>
      </c>
      <c r="P130" s="39" t="s">
        <v>376</v>
      </c>
      <c r="Q130" s="73">
        <f t="shared" si="7"/>
        <v>1</v>
      </c>
    </row>
    <row r="131" spans="1:18" ht="102.6">
      <c r="A131" s="62">
        <v>121</v>
      </c>
      <c r="B131" s="33" t="s">
        <v>682</v>
      </c>
      <c r="C131" s="34" t="s">
        <v>28</v>
      </c>
      <c r="D131" s="35" t="s">
        <v>683</v>
      </c>
      <c r="E131" s="36" t="s">
        <v>684</v>
      </c>
      <c r="F131" s="36" t="s">
        <v>685</v>
      </c>
      <c r="G131" s="40" t="s">
        <v>686</v>
      </c>
      <c r="H131" s="40" t="s">
        <v>686</v>
      </c>
      <c r="I131" s="36" t="s">
        <v>577</v>
      </c>
      <c r="J131" s="37">
        <v>6</v>
      </c>
      <c r="K131" s="38">
        <v>44755</v>
      </c>
      <c r="L131" s="38">
        <v>45046</v>
      </c>
      <c r="M131" s="37">
        <f t="shared" si="9"/>
        <v>42</v>
      </c>
      <c r="N131" s="126">
        <v>2</v>
      </c>
      <c r="O131" s="116" t="s">
        <v>687</v>
      </c>
      <c r="P131" s="39" t="s">
        <v>591</v>
      </c>
      <c r="Q131" s="73">
        <f t="shared" si="7"/>
        <v>0.33333333333333331</v>
      </c>
    </row>
    <row r="132" spans="1:18" ht="102.6">
      <c r="A132" s="62">
        <v>122</v>
      </c>
      <c r="B132" s="33" t="s">
        <v>688</v>
      </c>
      <c r="C132" s="34" t="s">
        <v>28</v>
      </c>
      <c r="D132" s="35" t="s">
        <v>683</v>
      </c>
      <c r="E132" s="36" t="s">
        <v>684</v>
      </c>
      <c r="F132" s="36" t="s">
        <v>685</v>
      </c>
      <c r="G132" s="36" t="s">
        <v>689</v>
      </c>
      <c r="H132" s="36" t="s">
        <v>689</v>
      </c>
      <c r="I132" s="36" t="s">
        <v>632</v>
      </c>
      <c r="J132" s="37">
        <v>6</v>
      </c>
      <c r="K132" s="38">
        <v>44755</v>
      </c>
      <c r="L132" s="38">
        <v>44926</v>
      </c>
      <c r="M132" s="37">
        <f t="shared" si="9"/>
        <v>24</v>
      </c>
      <c r="N132" s="52">
        <v>6</v>
      </c>
      <c r="O132" s="54" t="s">
        <v>690</v>
      </c>
      <c r="P132" s="39" t="s">
        <v>376</v>
      </c>
      <c r="Q132" s="73">
        <f t="shared" si="7"/>
        <v>1</v>
      </c>
    </row>
    <row r="133" spans="1:18" ht="114">
      <c r="A133" s="62">
        <v>123</v>
      </c>
      <c r="B133" s="33" t="s">
        <v>691</v>
      </c>
      <c r="C133" s="34" t="s">
        <v>28</v>
      </c>
      <c r="D133" s="35" t="s">
        <v>692</v>
      </c>
      <c r="E133" s="36" t="s">
        <v>693</v>
      </c>
      <c r="F133" s="36" t="s">
        <v>694</v>
      </c>
      <c r="G133" s="42" t="s">
        <v>695</v>
      </c>
      <c r="H133" s="42" t="s">
        <v>695</v>
      </c>
      <c r="I133" s="36" t="s">
        <v>577</v>
      </c>
      <c r="J133" s="37">
        <v>6</v>
      </c>
      <c r="K133" s="38">
        <v>44755</v>
      </c>
      <c r="L133" s="38">
        <v>45046</v>
      </c>
      <c r="M133" s="37">
        <f t="shared" si="9"/>
        <v>42</v>
      </c>
      <c r="N133" s="128">
        <v>2</v>
      </c>
      <c r="O133" s="55" t="s">
        <v>696</v>
      </c>
      <c r="P133" s="39" t="s">
        <v>697</v>
      </c>
      <c r="Q133" s="73">
        <f t="shared" si="7"/>
        <v>0.33333333333333331</v>
      </c>
    </row>
    <row r="134" spans="1:18" ht="114">
      <c r="A134" s="62">
        <v>124</v>
      </c>
      <c r="B134" s="33" t="s">
        <v>698</v>
      </c>
      <c r="C134" s="34" t="s">
        <v>28</v>
      </c>
      <c r="D134" s="35" t="s">
        <v>692</v>
      </c>
      <c r="E134" s="36" t="s">
        <v>693</v>
      </c>
      <c r="F134" s="36" t="s">
        <v>694</v>
      </c>
      <c r="G134" s="36" t="s">
        <v>689</v>
      </c>
      <c r="H134" s="36" t="s">
        <v>689</v>
      </c>
      <c r="I134" s="36" t="s">
        <v>632</v>
      </c>
      <c r="J134" s="37">
        <v>6</v>
      </c>
      <c r="K134" s="38">
        <v>44755</v>
      </c>
      <c r="L134" s="38">
        <v>44926</v>
      </c>
      <c r="M134" s="37">
        <f t="shared" si="9"/>
        <v>24</v>
      </c>
      <c r="N134" s="52">
        <v>6</v>
      </c>
      <c r="O134" s="54" t="s">
        <v>699</v>
      </c>
      <c r="P134" s="39" t="s">
        <v>376</v>
      </c>
      <c r="Q134" s="73">
        <f t="shared" si="7"/>
        <v>1</v>
      </c>
    </row>
    <row r="135" spans="1:18" ht="125.45">
      <c r="A135" s="62">
        <v>125</v>
      </c>
      <c r="B135" s="33" t="s">
        <v>700</v>
      </c>
      <c r="C135" s="34" t="s">
        <v>28</v>
      </c>
      <c r="D135" s="35" t="s">
        <v>701</v>
      </c>
      <c r="E135" s="36" t="s">
        <v>702</v>
      </c>
      <c r="F135" s="36" t="s">
        <v>703</v>
      </c>
      <c r="G135" s="36" t="s">
        <v>704</v>
      </c>
      <c r="H135" s="36" t="s">
        <v>704</v>
      </c>
      <c r="I135" s="36" t="s">
        <v>632</v>
      </c>
      <c r="J135" s="37">
        <v>6</v>
      </c>
      <c r="K135" s="38">
        <v>44755</v>
      </c>
      <c r="L135" s="38">
        <v>44926</v>
      </c>
      <c r="M135" s="37">
        <f t="shared" si="9"/>
        <v>24</v>
      </c>
      <c r="N135" s="52">
        <v>6</v>
      </c>
      <c r="O135" s="55" t="s">
        <v>705</v>
      </c>
      <c r="P135" s="39" t="s">
        <v>376</v>
      </c>
      <c r="Q135" s="73">
        <f t="shared" si="7"/>
        <v>1</v>
      </c>
    </row>
    <row r="136" spans="1:18" ht="125.45">
      <c r="A136" s="62">
        <v>126</v>
      </c>
      <c r="B136" s="33" t="s">
        <v>706</v>
      </c>
      <c r="C136" s="34" t="s">
        <v>28</v>
      </c>
      <c r="D136" s="35" t="s">
        <v>701</v>
      </c>
      <c r="E136" s="36" t="s">
        <v>702</v>
      </c>
      <c r="F136" s="36" t="s">
        <v>703</v>
      </c>
      <c r="G136" s="36" t="s">
        <v>707</v>
      </c>
      <c r="H136" s="36" t="s">
        <v>707</v>
      </c>
      <c r="I136" s="36" t="s">
        <v>708</v>
      </c>
      <c r="J136" s="37">
        <v>1</v>
      </c>
      <c r="K136" s="38">
        <v>44755</v>
      </c>
      <c r="L136" s="38">
        <v>44926</v>
      </c>
      <c r="M136" s="37">
        <f t="shared" si="9"/>
        <v>24</v>
      </c>
      <c r="N136" s="52">
        <v>0</v>
      </c>
      <c r="O136" s="131" t="s">
        <v>709</v>
      </c>
      <c r="P136" s="39" t="s">
        <v>710</v>
      </c>
      <c r="Q136" s="73">
        <f t="shared" si="7"/>
        <v>0</v>
      </c>
      <c r="R136" t="s">
        <v>26</v>
      </c>
    </row>
    <row r="137" spans="1:18" ht="125.45">
      <c r="A137" s="62">
        <v>127</v>
      </c>
      <c r="B137" s="33" t="s">
        <v>711</v>
      </c>
      <c r="C137" s="34" t="s">
        <v>28</v>
      </c>
      <c r="D137" s="35" t="s">
        <v>712</v>
      </c>
      <c r="E137" s="36" t="s">
        <v>713</v>
      </c>
      <c r="F137" s="36" t="s">
        <v>714</v>
      </c>
      <c r="G137" s="36" t="s">
        <v>715</v>
      </c>
      <c r="H137" s="36" t="s">
        <v>715</v>
      </c>
      <c r="I137" s="36" t="s">
        <v>716</v>
      </c>
      <c r="J137" s="37">
        <v>1</v>
      </c>
      <c r="K137" s="38">
        <v>44755</v>
      </c>
      <c r="L137" s="81">
        <v>45076</v>
      </c>
      <c r="M137" s="37">
        <f t="shared" si="9"/>
        <v>46</v>
      </c>
      <c r="N137" s="52">
        <v>0</v>
      </c>
      <c r="O137" s="131" t="s">
        <v>717</v>
      </c>
      <c r="P137" s="39" t="s">
        <v>376</v>
      </c>
      <c r="Q137" s="73">
        <f t="shared" si="7"/>
        <v>0</v>
      </c>
    </row>
    <row r="138" spans="1:18" ht="136.9">
      <c r="A138" s="62">
        <v>128</v>
      </c>
      <c r="B138" s="33" t="s">
        <v>718</v>
      </c>
      <c r="C138" s="34" t="s">
        <v>28</v>
      </c>
      <c r="D138" s="35" t="s">
        <v>719</v>
      </c>
      <c r="E138" s="36" t="s">
        <v>720</v>
      </c>
      <c r="F138" s="36" t="s">
        <v>721</v>
      </c>
      <c r="G138" s="36" t="s">
        <v>707</v>
      </c>
      <c r="H138" s="36" t="s">
        <v>707</v>
      </c>
      <c r="I138" s="36" t="s">
        <v>708</v>
      </c>
      <c r="J138" s="37">
        <v>1</v>
      </c>
      <c r="K138" s="38">
        <v>44755</v>
      </c>
      <c r="L138" s="38">
        <v>44926</v>
      </c>
      <c r="M138" s="37">
        <f t="shared" si="9"/>
        <v>24</v>
      </c>
      <c r="N138" s="52">
        <v>0</v>
      </c>
      <c r="O138" s="131" t="s">
        <v>709</v>
      </c>
      <c r="P138" s="39" t="s">
        <v>710</v>
      </c>
      <c r="Q138" s="73">
        <f t="shared" si="7"/>
        <v>0</v>
      </c>
      <c r="R138" t="s">
        <v>26</v>
      </c>
    </row>
    <row r="139" spans="1:18" ht="114">
      <c r="A139" s="62">
        <v>129</v>
      </c>
      <c r="B139" s="117" t="s">
        <v>722</v>
      </c>
      <c r="C139" s="34" t="s">
        <v>28</v>
      </c>
      <c r="D139" s="35" t="s">
        <v>723</v>
      </c>
      <c r="E139" s="36" t="s">
        <v>724</v>
      </c>
      <c r="F139" s="36" t="s">
        <v>725</v>
      </c>
      <c r="G139" s="40" t="s">
        <v>726</v>
      </c>
      <c r="H139" s="40" t="s">
        <v>726</v>
      </c>
      <c r="I139" s="36" t="s">
        <v>577</v>
      </c>
      <c r="J139" s="37">
        <v>6</v>
      </c>
      <c r="K139" s="38">
        <v>44755</v>
      </c>
      <c r="L139" s="38">
        <v>45046</v>
      </c>
      <c r="M139" s="37">
        <f t="shared" si="9"/>
        <v>42</v>
      </c>
      <c r="N139" s="126">
        <v>2</v>
      </c>
      <c r="O139" s="55" t="s">
        <v>727</v>
      </c>
      <c r="P139" s="39" t="s">
        <v>591</v>
      </c>
      <c r="Q139" s="73">
        <f t="shared" ref="Q139:Q165" si="10">+N139/J139</f>
        <v>0.33333333333333331</v>
      </c>
    </row>
    <row r="140" spans="1:18" ht="114">
      <c r="A140" s="62">
        <v>130</v>
      </c>
      <c r="B140" s="33" t="s">
        <v>728</v>
      </c>
      <c r="C140" s="34" t="s">
        <v>28</v>
      </c>
      <c r="D140" s="35" t="s">
        <v>723</v>
      </c>
      <c r="E140" s="36" t="s">
        <v>724</v>
      </c>
      <c r="F140" s="36" t="s">
        <v>725</v>
      </c>
      <c r="G140" s="36" t="s">
        <v>729</v>
      </c>
      <c r="H140" s="36" t="s">
        <v>729</v>
      </c>
      <c r="I140" s="36" t="s">
        <v>632</v>
      </c>
      <c r="J140" s="37">
        <v>6</v>
      </c>
      <c r="K140" s="38">
        <v>44755</v>
      </c>
      <c r="L140" s="38">
        <v>44926</v>
      </c>
      <c r="M140" s="37">
        <f t="shared" si="9"/>
        <v>24</v>
      </c>
      <c r="N140" s="52">
        <v>6</v>
      </c>
      <c r="O140" s="53" t="s">
        <v>730</v>
      </c>
      <c r="P140" s="39" t="s">
        <v>376</v>
      </c>
      <c r="Q140" s="73">
        <f t="shared" si="10"/>
        <v>1</v>
      </c>
    </row>
    <row r="141" spans="1:18" ht="102.6">
      <c r="A141" s="62">
        <v>131</v>
      </c>
      <c r="B141" s="33" t="s">
        <v>731</v>
      </c>
      <c r="C141" s="34" t="s">
        <v>28</v>
      </c>
      <c r="D141" s="35" t="s">
        <v>732</v>
      </c>
      <c r="E141" s="36" t="s">
        <v>733</v>
      </c>
      <c r="F141" s="36" t="s">
        <v>734</v>
      </c>
      <c r="G141" s="40" t="s">
        <v>735</v>
      </c>
      <c r="H141" s="40" t="s">
        <v>735</v>
      </c>
      <c r="I141" s="36" t="s">
        <v>577</v>
      </c>
      <c r="J141" s="37">
        <v>6</v>
      </c>
      <c r="K141" s="38">
        <v>44755</v>
      </c>
      <c r="L141" s="38">
        <v>45046</v>
      </c>
      <c r="M141" s="37">
        <f t="shared" si="9"/>
        <v>42</v>
      </c>
      <c r="N141" s="126">
        <v>2</v>
      </c>
      <c r="O141" s="116" t="s">
        <v>736</v>
      </c>
      <c r="P141" s="39" t="s">
        <v>591</v>
      </c>
      <c r="Q141" s="73">
        <f t="shared" si="10"/>
        <v>0.33333333333333331</v>
      </c>
    </row>
    <row r="142" spans="1:18" ht="102.6">
      <c r="A142" s="62">
        <v>132</v>
      </c>
      <c r="B142" s="33" t="s">
        <v>737</v>
      </c>
      <c r="C142" s="34" t="s">
        <v>28</v>
      </c>
      <c r="D142" s="35" t="s">
        <v>732</v>
      </c>
      <c r="E142" s="36" t="s">
        <v>733</v>
      </c>
      <c r="F142" s="36" t="s">
        <v>734</v>
      </c>
      <c r="G142" s="36" t="s">
        <v>738</v>
      </c>
      <c r="H142" s="36" t="s">
        <v>738</v>
      </c>
      <c r="I142" s="36" t="s">
        <v>632</v>
      </c>
      <c r="J142" s="37">
        <v>6</v>
      </c>
      <c r="K142" s="38">
        <v>44755</v>
      </c>
      <c r="L142" s="38">
        <v>44926</v>
      </c>
      <c r="M142" s="37">
        <f t="shared" si="9"/>
        <v>24</v>
      </c>
      <c r="N142" s="52">
        <v>6</v>
      </c>
      <c r="O142" s="54" t="s">
        <v>739</v>
      </c>
      <c r="P142" s="39" t="s">
        <v>376</v>
      </c>
      <c r="Q142" s="73">
        <f t="shared" si="10"/>
        <v>1</v>
      </c>
    </row>
    <row r="143" spans="1:18" ht="102.6">
      <c r="A143" s="62">
        <v>133</v>
      </c>
      <c r="B143" s="33" t="s">
        <v>740</v>
      </c>
      <c r="C143" s="34" t="s">
        <v>28</v>
      </c>
      <c r="D143" s="35" t="s">
        <v>741</v>
      </c>
      <c r="E143" s="36" t="s">
        <v>742</v>
      </c>
      <c r="F143" s="36" t="s">
        <v>743</v>
      </c>
      <c r="G143" s="40" t="s">
        <v>744</v>
      </c>
      <c r="H143" s="40" t="s">
        <v>744</v>
      </c>
      <c r="I143" s="36" t="s">
        <v>577</v>
      </c>
      <c r="J143" s="37">
        <v>6</v>
      </c>
      <c r="K143" s="38">
        <v>44755</v>
      </c>
      <c r="L143" s="38">
        <v>45046</v>
      </c>
      <c r="M143" s="37">
        <f t="shared" si="9"/>
        <v>42</v>
      </c>
      <c r="N143" s="126">
        <v>2</v>
      </c>
      <c r="O143" s="116" t="s">
        <v>745</v>
      </c>
      <c r="P143" s="39" t="s">
        <v>591</v>
      </c>
      <c r="Q143" s="73">
        <f t="shared" si="10"/>
        <v>0.33333333333333331</v>
      </c>
    </row>
    <row r="144" spans="1:18" ht="115.15">
      <c r="A144" s="62">
        <v>134</v>
      </c>
      <c r="B144" s="33" t="s">
        <v>746</v>
      </c>
      <c r="C144" s="34" t="s">
        <v>28</v>
      </c>
      <c r="D144" s="35" t="s">
        <v>741</v>
      </c>
      <c r="E144" s="36" t="s">
        <v>742</v>
      </c>
      <c r="F144" s="36" t="s">
        <v>743</v>
      </c>
      <c r="G144" s="36" t="s">
        <v>747</v>
      </c>
      <c r="H144" s="36" t="s">
        <v>747</v>
      </c>
      <c r="I144" s="36" t="s">
        <v>632</v>
      </c>
      <c r="J144" s="37">
        <v>6</v>
      </c>
      <c r="K144" s="38">
        <v>44755</v>
      </c>
      <c r="L144" s="38">
        <v>44926</v>
      </c>
      <c r="M144" s="37">
        <f t="shared" si="9"/>
        <v>24</v>
      </c>
      <c r="N144" s="52">
        <v>6</v>
      </c>
      <c r="O144" s="55" t="s">
        <v>748</v>
      </c>
      <c r="P144" s="39" t="s">
        <v>376</v>
      </c>
      <c r="Q144" s="73">
        <f t="shared" si="10"/>
        <v>1</v>
      </c>
    </row>
    <row r="145" spans="1:17" ht="114">
      <c r="A145" s="62">
        <v>135</v>
      </c>
      <c r="B145" s="33" t="s">
        <v>749</v>
      </c>
      <c r="C145" s="34" t="s">
        <v>28</v>
      </c>
      <c r="D145" s="35" t="s">
        <v>750</v>
      </c>
      <c r="E145" s="36" t="s">
        <v>751</v>
      </c>
      <c r="F145" s="36" t="s">
        <v>752</v>
      </c>
      <c r="G145" s="40" t="s">
        <v>753</v>
      </c>
      <c r="H145" s="40" t="s">
        <v>753</v>
      </c>
      <c r="I145" s="36" t="s">
        <v>577</v>
      </c>
      <c r="J145" s="37">
        <v>6</v>
      </c>
      <c r="K145" s="38">
        <v>44755</v>
      </c>
      <c r="L145" s="38">
        <v>45046</v>
      </c>
      <c r="M145" s="37">
        <f t="shared" si="9"/>
        <v>42</v>
      </c>
      <c r="N145" s="126">
        <v>2</v>
      </c>
      <c r="O145" s="116" t="s">
        <v>754</v>
      </c>
      <c r="P145" s="39" t="s">
        <v>591</v>
      </c>
      <c r="Q145" s="73">
        <f t="shared" si="10"/>
        <v>0.33333333333333331</v>
      </c>
    </row>
    <row r="146" spans="1:17" ht="91.15">
      <c r="A146" s="62">
        <v>136</v>
      </c>
      <c r="B146" s="33" t="s">
        <v>755</v>
      </c>
      <c r="C146" s="34" t="s">
        <v>28</v>
      </c>
      <c r="D146" s="35" t="s">
        <v>750</v>
      </c>
      <c r="E146" s="36" t="s">
        <v>751</v>
      </c>
      <c r="F146" s="36" t="s">
        <v>752</v>
      </c>
      <c r="G146" s="36" t="s">
        <v>756</v>
      </c>
      <c r="H146" s="36" t="s">
        <v>756</v>
      </c>
      <c r="I146" s="36" t="s">
        <v>632</v>
      </c>
      <c r="J146" s="37">
        <v>6</v>
      </c>
      <c r="K146" s="38">
        <v>44755</v>
      </c>
      <c r="L146" s="38">
        <v>44926</v>
      </c>
      <c r="M146" s="37">
        <f t="shared" si="9"/>
        <v>24</v>
      </c>
      <c r="N146" s="52">
        <v>6</v>
      </c>
      <c r="O146" s="55" t="s">
        <v>757</v>
      </c>
      <c r="P146" s="39" t="s">
        <v>376</v>
      </c>
      <c r="Q146" s="73">
        <f t="shared" si="10"/>
        <v>1</v>
      </c>
    </row>
    <row r="147" spans="1:17" ht="91.15">
      <c r="A147" s="62">
        <v>137</v>
      </c>
      <c r="B147" s="33" t="s">
        <v>758</v>
      </c>
      <c r="C147" s="34" t="s">
        <v>28</v>
      </c>
      <c r="D147" s="35" t="s">
        <v>759</v>
      </c>
      <c r="E147" s="36" t="s">
        <v>760</v>
      </c>
      <c r="F147" s="36" t="s">
        <v>752</v>
      </c>
      <c r="G147" s="40" t="s">
        <v>761</v>
      </c>
      <c r="H147" s="40" t="s">
        <v>761</v>
      </c>
      <c r="I147" s="36" t="s">
        <v>577</v>
      </c>
      <c r="J147" s="37">
        <v>6</v>
      </c>
      <c r="K147" s="38">
        <v>44755</v>
      </c>
      <c r="L147" s="38">
        <v>45046</v>
      </c>
      <c r="M147" s="37">
        <f t="shared" si="9"/>
        <v>42</v>
      </c>
      <c r="N147" s="126">
        <v>2</v>
      </c>
      <c r="O147" s="116" t="s">
        <v>762</v>
      </c>
      <c r="P147" s="39" t="s">
        <v>623</v>
      </c>
      <c r="Q147" s="73">
        <f t="shared" si="10"/>
        <v>0.33333333333333331</v>
      </c>
    </row>
    <row r="148" spans="1:17" ht="125.45">
      <c r="A148" s="62">
        <v>138</v>
      </c>
      <c r="B148" s="33" t="s">
        <v>763</v>
      </c>
      <c r="C148" s="34" t="s">
        <v>28</v>
      </c>
      <c r="D148" s="35" t="s">
        <v>764</v>
      </c>
      <c r="E148" s="43" t="s">
        <v>765</v>
      </c>
      <c r="F148" s="36" t="s">
        <v>766</v>
      </c>
      <c r="G148" s="40" t="s">
        <v>767</v>
      </c>
      <c r="H148" s="40" t="s">
        <v>767</v>
      </c>
      <c r="I148" s="36" t="s">
        <v>577</v>
      </c>
      <c r="J148" s="37">
        <v>6</v>
      </c>
      <c r="K148" s="38">
        <v>44755</v>
      </c>
      <c r="L148" s="38">
        <v>45046</v>
      </c>
      <c r="M148" s="37">
        <f t="shared" si="9"/>
        <v>42</v>
      </c>
      <c r="N148" s="126">
        <v>2</v>
      </c>
      <c r="O148" s="116" t="s">
        <v>768</v>
      </c>
      <c r="P148" s="39" t="s">
        <v>591</v>
      </c>
      <c r="Q148" s="73">
        <f t="shared" si="10"/>
        <v>0.33333333333333331</v>
      </c>
    </row>
    <row r="149" spans="1:17" ht="102.6">
      <c r="A149" s="62">
        <v>139</v>
      </c>
      <c r="B149" s="33" t="s">
        <v>769</v>
      </c>
      <c r="C149" s="34" t="s">
        <v>28</v>
      </c>
      <c r="D149" s="35" t="s">
        <v>770</v>
      </c>
      <c r="E149" s="43" t="s">
        <v>771</v>
      </c>
      <c r="F149" s="36" t="s">
        <v>772</v>
      </c>
      <c r="G149" s="40" t="s">
        <v>773</v>
      </c>
      <c r="H149" s="40" t="s">
        <v>773</v>
      </c>
      <c r="I149" s="36" t="s">
        <v>577</v>
      </c>
      <c r="J149" s="37">
        <v>6</v>
      </c>
      <c r="K149" s="38">
        <v>44755</v>
      </c>
      <c r="L149" s="38">
        <v>45046</v>
      </c>
      <c r="M149" s="37">
        <f t="shared" si="9"/>
        <v>42</v>
      </c>
      <c r="N149" s="126">
        <v>2</v>
      </c>
      <c r="O149" s="116" t="s">
        <v>774</v>
      </c>
      <c r="P149" s="39" t="s">
        <v>591</v>
      </c>
      <c r="Q149" s="73">
        <f t="shared" si="10"/>
        <v>0.33333333333333331</v>
      </c>
    </row>
    <row r="150" spans="1:17" ht="148.15">
      <c r="A150" s="62">
        <v>140</v>
      </c>
      <c r="B150" s="33" t="s">
        <v>775</v>
      </c>
      <c r="C150" s="34" t="s">
        <v>28</v>
      </c>
      <c r="D150" s="35" t="s">
        <v>776</v>
      </c>
      <c r="E150" s="36" t="s">
        <v>777</v>
      </c>
      <c r="F150" s="36" t="s">
        <v>772</v>
      </c>
      <c r="G150" s="40" t="s">
        <v>778</v>
      </c>
      <c r="H150" s="40" t="s">
        <v>778</v>
      </c>
      <c r="I150" s="36" t="s">
        <v>577</v>
      </c>
      <c r="J150" s="37">
        <v>6</v>
      </c>
      <c r="K150" s="38">
        <v>44755</v>
      </c>
      <c r="L150" s="38">
        <v>45046</v>
      </c>
      <c r="M150" s="37">
        <f t="shared" si="9"/>
        <v>42</v>
      </c>
      <c r="N150" s="126">
        <v>2</v>
      </c>
      <c r="O150" s="116" t="s">
        <v>779</v>
      </c>
      <c r="P150" s="39" t="s">
        <v>591</v>
      </c>
      <c r="Q150" s="73">
        <f t="shared" si="10"/>
        <v>0.33333333333333331</v>
      </c>
    </row>
    <row r="151" spans="1:17" ht="114">
      <c r="A151" s="62">
        <v>141</v>
      </c>
      <c r="B151" s="33" t="s">
        <v>780</v>
      </c>
      <c r="C151" s="34" t="s">
        <v>28</v>
      </c>
      <c r="D151" s="35" t="s">
        <v>781</v>
      </c>
      <c r="E151" s="36" t="s">
        <v>782</v>
      </c>
      <c r="F151" s="36" t="s">
        <v>734</v>
      </c>
      <c r="G151" s="40" t="s">
        <v>783</v>
      </c>
      <c r="H151" s="40" t="s">
        <v>783</v>
      </c>
      <c r="I151" s="36" t="s">
        <v>577</v>
      </c>
      <c r="J151" s="37">
        <v>6</v>
      </c>
      <c r="K151" s="38">
        <v>44755</v>
      </c>
      <c r="L151" s="38">
        <v>45046</v>
      </c>
      <c r="M151" s="37">
        <f t="shared" si="9"/>
        <v>42</v>
      </c>
      <c r="N151" s="126">
        <v>2</v>
      </c>
      <c r="O151" s="116" t="s">
        <v>784</v>
      </c>
      <c r="P151" s="39" t="s">
        <v>591</v>
      </c>
      <c r="Q151" s="73">
        <f t="shared" si="10"/>
        <v>0.33333333333333331</v>
      </c>
    </row>
    <row r="152" spans="1:17" ht="102.6">
      <c r="A152" s="62">
        <v>142</v>
      </c>
      <c r="B152" s="33" t="s">
        <v>785</v>
      </c>
      <c r="C152" s="34" t="s">
        <v>28</v>
      </c>
      <c r="D152" s="35" t="s">
        <v>786</v>
      </c>
      <c r="E152" s="36" t="s">
        <v>787</v>
      </c>
      <c r="F152" s="36" t="s">
        <v>788</v>
      </c>
      <c r="G152" s="40" t="s">
        <v>789</v>
      </c>
      <c r="H152" s="40" t="s">
        <v>789</v>
      </c>
      <c r="I152" s="36" t="s">
        <v>577</v>
      </c>
      <c r="J152" s="37">
        <v>6</v>
      </c>
      <c r="K152" s="38">
        <v>44755</v>
      </c>
      <c r="L152" s="38">
        <v>45046</v>
      </c>
      <c r="M152" s="37">
        <f t="shared" ref="M152:M179" si="11">+ROUND((L152-K152)/7,0)</f>
        <v>42</v>
      </c>
      <c r="N152" s="126">
        <v>2</v>
      </c>
      <c r="O152" s="116" t="s">
        <v>790</v>
      </c>
      <c r="P152" s="39" t="s">
        <v>591</v>
      </c>
      <c r="Q152" s="73">
        <f t="shared" si="10"/>
        <v>0.33333333333333331</v>
      </c>
    </row>
    <row r="153" spans="1:17" ht="136.9">
      <c r="A153" s="62">
        <v>143</v>
      </c>
      <c r="B153" s="33" t="s">
        <v>791</v>
      </c>
      <c r="C153" s="34" t="s">
        <v>28</v>
      </c>
      <c r="D153" s="35" t="s">
        <v>792</v>
      </c>
      <c r="E153" s="36" t="s">
        <v>793</v>
      </c>
      <c r="F153" s="36" t="s">
        <v>794</v>
      </c>
      <c r="G153" s="36" t="s">
        <v>795</v>
      </c>
      <c r="H153" s="36" t="s">
        <v>796</v>
      </c>
      <c r="I153" s="36" t="s">
        <v>797</v>
      </c>
      <c r="J153" s="37">
        <v>1</v>
      </c>
      <c r="K153" s="38">
        <v>44755</v>
      </c>
      <c r="L153" s="38">
        <v>45046</v>
      </c>
      <c r="M153" s="37">
        <f t="shared" si="11"/>
        <v>42</v>
      </c>
      <c r="N153" s="52">
        <v>0</v>
      </c>
      <c r="O153" s="57" t="s">
        <v>798</v>
      </c>
      <c r="P153" s="39" t="s">
        <v>799</v>
      </c>
      <c r="Q153" s="73">
        <f t="shared" si="10"/>
        <v>0</v>
      </c>
    </row>
    <row r="154" spans="1:17" ht="125.45">
      <c r="A154" s="62">
        <v>144</v>
      </c>
      <c r="B154" s="33" t="s">
        <v>800</v>
      </c>
      <c r="C154" s="34" t="s">
        <v>28</v>
      </c>
      <c r="D154" s="35" t="s">
        <v>801</v>
      </c>
      <c r="E154" s="36" t="s">
        <v>802</v>
      </c>
      <c r="F154" s="36" t="s">
        <v>803</v>
      </c>
      <c r="G154" s="36" t="s">
        <v>804</v>
      </c>
      <c r="H154" s="36" t="s">
        <v>804</v>
      </c>
      <c r="I154" s="36" t="s">
        <v>805</v>
      </c>
      <c r="J154" s="37">
        <v>2</v>
      </c>
      <c r="K154" s="38">
        <v>44755</v>
      </c>
      <c r="L154" s="38">
        <v>44804</v>
      </c>
      <c r="M154" s="37">
        <f t="shared" si="11"/>
        <v>7</v>
      </c>
      <c r="N154" s="52">
        <v>2</v>
      </c>
      <c r="O154" s="57" t="s">
        <v>806</v>
      </c>
      <c r="P154" s="39" t="s">
        <v>807</v>
      </c>
      <c r="Q154" s="73">
        <f t="shared" si="10"/>
        <v>1</v>
      </c>
    </row>
    <row r="155" spans="1:17" ht="125.45">
      <c r="A155" s="62">
        <v>145</v>
      </c>
      <c r="B155" s="33" t="s">
        <v>808</v>
      </c>
      <c r="C155" s="34" t="s">
        <v>28</v>
      </c>
      <c r="D155" s="35" t="s">
        <v>801</v>
      </c>
      <c r="E155" s="36" t="s">
        <v>802</v>
      </c>
      <c r="F155" s="36" t="s">
        <v>803</v>
      </c>
      <c r="G155" s="36" t="s">
        <v>809</v>
      </c>
      <c r="H155" s="36" t="s">
        <v>809</v>
      </c>
      <c r="I155" s="36" t="s">
        <v>810</v>
      </c>
      <c r="J155" s="37">
        <v>12</v>
      </c>
      <c r="K155" s="38">
        <v>44755</v>
      </c>
      <c r="L155" s="38">
        <v>45138</v>
      </c>
      <c r="M155" s="37">
        <f t="shared" si="11"/>
        <v>55</v>
      </c>
      <c r="N155" s="52">
        <v>5</v>
      </c>
      <c r="O155" s="58" t="s">
        <v>811</v>
      </c>
      <c r="P155" s="39" t="s">
        <v>812</v>
      </c>
      <c r="Q155" s="73">
        <f t="shared" si="10"/>
        <v>0.41666666666666669</v>
      </c>
    </row>
    <row r="156" spans="1:17" ht="125.45">
      <c r="A156" s="62">
        <v>146</v>
      </c>
      <c r="B156" s="33" t="s">
        <v>813</v>
      </c>
      <c r="C156" s="34" t="s">
        <v>28</v>
      </c>
      <c r="D156" s="35" t="s">
        <v>801</v>
      </c>
      <c r="E156" s="36" t="s">
        <v>802</v>
      </c>
      <c r="F156" s="36" t="s">
        <v>803</v>
      </c>
      <c r="G156" s="36" t="s">
        <v>814</v>
      </c>
      <c r="H156" s="36" t="s">
        <v>814</v>
      </c>
      <c r="I156" s="36" t="s">
        <v>815</v>
      </c>
      <c r="J156" s="37">
        <v>2</v>
      </c>
      <c r="K156" s="38">
        <v>44755</v>
      </c>
      <c r="L156" s="38">
        <v>44895</v>
      </c>
      <c r="M156" s="37">
        <f t="shared" si="11"/>
        <v>20</v>
      </c>
      <c r="N156" s="52">
        <v>2</v>
      </c>
      <c r="O156" s="130" t="s">
        <v>816</v>
      </c>
      <c r="P156" s="44" t="s">
        <v>817</v>
      </c>
      <c r="Q156" s="73">
        <f t="shared" si="10"/>
        <v>1</v>
      </c>
    </row>
    <row r="157" spans="1:17" ht="125.45">
      <c r="A157" s="62">
        <v>147</v>
      </c>
      <c r="B157" s="33" t="s">
        <v>818</v>
      </c>
      <c r="C157" s="34" t="s">
        <v>28</v>
      </c>
      <c r="D157" s="35" t="s">
        <v>801</v>
      </c>
      <c r="E157" s="36" t="s">
        <v>802</v>
      </c>
      <c r="F157" s="36" t="s">
        <v>803</v>
      </c>
      <c r="G157" s="36" t="s">
        <v>819</v>
      </c>
      <c r="H157" s="36" t="s">
        <v>819</v>
      </c>
      <c r="I157" s="36" t="s">
        <v>820</v>
      </c>
      <c r="J157" s="37">
        <v>2</v>
      </c>
      <c r="K157" s="38">
        <v>44755</v>
      </c>
      <c r="L157" s="38">
        <v>44895</v>
      </c>
      <c r="M157" s="37">
        <f t="shared" si="11"/>
        <v>20</v>
      </c>
      <c r="N157" s="52">
        <v>2</v>
      </c>
      <c r="O157" s="129" t="s">
        <v>821</v>
      </c>
      <c r="P157" s="39" t="s">
        <v>314</v>
      </c>
      <c r="Q157" s="73">
        <f t="shared" si="10"/>
        <v>1</v>
      </c>
    </row>
    <row r="158" spans="1:17" ht="114">
      <c r="A158" s="62">
        <v>148</v>
      </c>
      <c r="B158" s="33" t="s">
        <v>822</v>
      </c>
      <c r="C158" s="34" t="s">
        <v>28</v>
      </c>
      <c r="D158" s="35" t="s">
        <v>823</v>
      </c>
      <c r="E158" s="36" t="s">
        <v>824</v>
      </c>
      <c r="F158" s="36" t="s">
        <v>825</v>
      </c>
      <c r="G158" s="36" t="s">
        <v>826</v>
      </c>
      <c r="H158" s="36" t="s">
        <v>826</v>
      </c>
      <c r="I158" s="36" t="s">
        <v>827</v>
      </c>
      <c r="J158" s="37">
        <v>3</v>
      </c>
      <c r="K158" s="38">
        <v>44755</v>
      </c>
      <c r="L158" s="38">
        <v>44865</v>
      </c>
      <c r="M158" s="37">
        <f t="shared" si="11"/>
        <v>16</v>
      </c>
      <c r="N158" s="52">
        <v>3</v>
      </c>
      <c r="O158" s="55" t="s">
        <v>828</v>
      </c>
      <c r="P158" s="39" t="s">
        <v>829</v>
      </c>
      <c r="Q158" s="73">
        <f t="shared" si="10"/>
        <v>1</v>
      </c>
    </row>
    <row r="159" spans="1:17" ht="159.6">
      <c r="A159" s="62">
        <v>149</v>
      </c>
      <c r="B159" s="33" t="s">
        <v>830</v>
      </c>
      <c r="C159" s="34" t="s">
        <v>28</v>
      </c>
      <c r="D159" s="35" t="s">
        <v>831</v>
      </c>
      <c r="E159" s="36" t="s">
        <v>832</v>
      </c>
      <c r="F159" s="36" t="s">
        <v>833</v>
      </c>
      <c r="G159" s="45" t="s">
        <v>834</v>
      </c>
      <c r="H159" s="45" t="s">
        <v>834</v>
      </c>
      <c r="I159" s="36" t="s">
        <v>835</v>
      </c>
      <c r="J159" s="46">
        <v>3</v>
      </c>
      <c r="K159" s="38">
        <v>44755</v>
      </c>
      <c r="L159" s="38">
        <v>44895</v>
      </c>
      <c r="M159" s="37">
        <f t="shared" si="11"/>
        <v>20</v>
      </c>
      <c r="N159" s="52">
        <v>3</v>
      </c>
      <c r="O159" s="75" t="s">
        <v>836</v>
      </c>
      <c r="P159" s="39" t="s">
        <v>837</v>
      </c>
      <c r="Q159" s="73">
        <f t="shared" si="10"/>
        <v>1</v>
      </c>
    </row>
    <row r="160" spans="1:17" ht="159.6">
      <c r="A160" s="62">
        <v>150</v>
      </c>
      <c r="B160" s="33" t="s">
        <v>838</v>
      </c>
      <c r="C160" s="34" t="s">
        <v>28</v>
      </c>
      <c r="D160" s="35" t="s">
        <v>831</v>
      </c>
      <c r="E160" s="36" t="s">
        <v>832</v>
      </c>
      <c r="F160" s="36" t="s">
        <v>833</v>
      </c>
      <c r="G160" s="47" t="s">
        <v>839</v>
      </c>
      <c r="H160" s="47" t="s">
        <v>839</v>
      </c>
      <c r="I160" s="36" t="s">
        <v>840</v>
      </c>
      <c r="J160" s="46">
        <v>2</v>
      </c>
      <c r="K160" s="38">
        <v>44755</v>
      </c>
      <c r="L160" s="38">
        <v>44865</v>
      </c>
      <c r="M160" s="37">
        <f t="shared" si="11"/>
        <v>16</v>
      </c>
      <c r="N160" s="52">
        <v>2</v>
      </c>
      <c r="O160" s="55" t="s">
        <v>841</v>
      </c>
      <c r="P160" s="39" t="s">
        <v>829</v>
      </c>
      <c r="Q160" s="73">
        <f t="shared" si="10"/>
        <v>1</v>
      </c>
    </row>
    <row r="161" spans="1:17" ht="125.45">
      <c r="A161" s="62">
        <v>151</v>
      </c>
      <c r="B161" s="33" t="s">
        <v>842</v>
      </c>
      <c r="C161" s="34" t="s">
        <v>28</v>
      </c>
      <c r="D161" s="35" t="s">
        <v>843</v>
      </c>
      <c r="E161" s="36" t="s">
        <v>844</v>
      </c>
      <c r="F161" s="36" t="s">
        <v>845</v>
      </c>
      <c r="G161" s="36" t="s">
        <v>846</v>
      </c>
      <c r="H161" s="36" t="s">
        <v>846</v>
      </c>
      <c r="I161" s="36" t="s">
        <v>847</v>
      </c>
      <c r="J161" s="37">
        <v>1</v>
      </c>
      <c r="K161" s="38">
        <v>44755</v>
      </c>
      <c r="L161" s="38">
        <v>44865</v>
      </c>
      <c r="M161" s="37">
        <f t="shared" si="11"/>
        <v>16</v>
      </c>
      <c r="N161" s="52">
        <v>1</v>
      </c>
      <c r="O161" s="55" t="s">
        <v>848</v>
      </c>
      <c r="P161" s="39" t="s">
        <v>849</v>
      </c>
      <c r="Q161" s="73">
        <f t="shared" si="10"/>
        <v>1</v>
      </c>
    </row>
    <row r="162" spans="1:17" ht="114">
      <c r="A162" s="62">
        <v>152</v>
      </c>
      <c r="B162" s="33" t="s">
        <v>850</v>
      </c>
      <c r="C162" s="34" t="s">
        <v>28</v>
      </c>
      <c r="D162" s="35" t="s">
        <v>851</v>
      </c>
      <c r="E162" s="36" t="s">
        <v>852</v>
      </c>
      <c r="F162" s="36" t="s">
        <v>853</v>
      </c>
      <c r="G162" s="41" t="s">
        <v>854</v>
      </c>
      <c r="H162" s="41" t="s">
        <v>854</v>
      </c>
      <c r="I162" s="36" t="s">
        <v>855</v>
      </c>
      <c r="J162" s="37">
        <v>2</v>
      </c>
      <c r="K162" s="38">
        <v>44755</v>
      </c>
      <c r="L162" s="38">
        <v>44865</v>
      </c>
      <c r="M162" s="37">
        <f t="shared" si="11"/>
        <v>16</v>
      </c>
      <c r="N162" s="52">
        <v>2</v>
      </c>
      <c r="O162" s="55" t="s">
        <v>856</v>
      </c>
      <c r="P162" s="39" t="s">
        <v>857</v>
      </c>
      <c r="Q162" s="73">
        <f t="shared" si="10"/>
        <v>1</v>
      </c>
    </row>
    <row r="163" spans="1:17" ht="79.900000000000006">
      <c r="A163" s="62">
        <v>153</v>
      </c>
      <c r="B163" s="33" t="s">
        <v>858</v>
      </c>
      <c r="C163" s="34" t="s">
        <v>28</v>
      </c>
      <c r="D163" s="35" t="s">
        <v>859</v>
      </c>
      <c r="E163" s="36" t="s">
        <v>860</v>
      </c>
      <c r="F163" s="36" t="s">
        <v>861</v>
      </c>
      <c r="G163" s="48" t="s">
        <v>862</v>
      </c>
      <c r="H163" s="48" t="s">
        <v>862</v>
      </c>
      <c r="I163" s="36" t="s">
        <v>863</v>
      </c>
      <c r="J163" s="37">
        <v>2</v>
      </c>
      <c r="K163" s="38">
        <v>44755</v>
      </c>
      <c r="L163" s="38">
        <v>44926</v>
      </c>
      <c r="M163" s="37">
        <f t="shared" si="11"/>
        <v>24</v>
      </c>
      <c r="N163" s="52">
        <v>2</v>
      </c>
      <c r="O163" s="55" t="s">
        <v>864</v>
      </c>
      <c r="P163" s="39" t="s">
        <v>314</v>
      </c>
      <c r="Q163" s="73">
        <f t="shared" si="10"/>
        <v>1</v>
      </c>
    </row>
    <row r="164" spans="1:17" ht="86.45">
      <c r="A164" s="62">
        <v>154</v>
      </c>
      <c r="B164" s="33" t="s">
        <v>865</v>
      </c>
      <c r="C164" s="34" t="s">
        <v>28</v>
      </c>
      <c r="D164" s="35" t="s">
        <v>859</v>
      </c>
      <c r="E164" s="36" t="s">
        <v>860</v>
      </c>
      <c r="F164" s="36" t="s">
        <v>861</v>
      </c>
      <c r="G164" s="41" t="s">
        <v>866</v>
      </c>
      <c r="H164" s="41" t="s">
        <v>866</v>
      </c>
      <c r="I164" s="36" t="s">
        <v>867</v>
      </c>
      <c r="J164" s="37">
        <v>4</v>
      </c>
      <c r="K164" s="38">
        <v>44755</v>
      </c>
      <c r="L164" s="38">
        <v>44804</v>
      </c>
      <c r="M164" s="37">
        <f t="shared" si="11"/>
        <v>7</v>
      </c>
      <c r="N164" s="52">
        <v>4</v>
      </c>
      <c r="O164" s="75" t="s">
        <v>868</v>
      </c>
      <c r="P164" s="39" t="s">
        <v>314</v>
      </c>
      <c r="Q164" s="73">
        <f t="shared" si="10"/>
        <v>1</v>
      </c>
    </row>
    <row r="165" spans="1:17" ht="79.900000000000006">
      <c r="A165" s="62">
        <v>155</v>
      </c>
      <c r="B165" s="33" t="s">
        <v>869</v>
      </c>
      <c r="C165" s="34" t="s">
        <v>28</v>
      </c>
      <c r="D165" s="35" t="s">
        <v>859</v>
      </c>
      <c r="E165" s="36" t="s">
        <v>860</v>
      </c>
      <c r="F165" s="36" t="s">
        <v>861</v>
      </c>
      <c r="G165" s="41" t="s">
        <v>870</v>
      </c>
      <c r="H165" s="41" t="s">
        <v>870</v>
      </c>
      <c r="I165" s="36" t="s">
        <v>871</v>
      </c>
      <c r="J165" s="37">
        <v>6</v>
      </c>
      <c r="K165" s="38">
        <v>44755</v>
      </c>
      <c r="L165" s="38">
        <v>44865</v>
      </c>
      <c r="M165" s="37">
        <f t="shared" si="11"/>
        <v>16</v>
      </c>
      <c r="N165" s="52">
        <v>6</v>
      </c>
      <c r="O165" s="116" t="s">
        <v>872</v>
      </c>
      <c r="P165" s="39" t="s">
        <v>274</v>
      </c>
      <c r="Q165" s="73">
        <f t="shared" si="10"/>
        <v>1</v>
      </c>
    </row>
    <row r="166" spans="1:17" ht="114">
      <c r="A166" s="62">
        <v>156</v>
      </c>
      <c r="B166" s="33" t="s">
        <v>873</v>
      </c>
      <c r="C166" s="34" t="s">
        <v>28</v>
      </c>
      <c r="D166" s="35" t="s">
        <v>874</v>
      </c>
      <c r="E166" s="36" t="s">
        <v>875</v>
      </c>
      <c r="F166" s="36" t="s">
        <v>876</v>
      </c>
      <c r="G166" s="49" t="s">
        <v>877</v>
      </c>
      <c r="H166" s="49" t="s">
        <v>877</v>
      </c>
      <c r="I166" s="36" t="s">
        <v>877</v>
      </c>
      <c r="J166" s="37">
        <v>0</v>
      </c>
      <c r="K166" s="38">
        <v>1</v>
      </c>
      <c r="L166" s="38">
        <v>1</v>
      </c>
      <c r="M166" s="37">
        <f t="shared" si="11"/>
        <v>0</v>
      </c>
      <c r="N166" s="37">
        <v>0</v>
      </c>
      <c r="O166" s="50" t="s">
        <v>878</v>
      </c>
      <c r="P166" s="39"/>
      <c r="Q166" s="73"/>
    </row>
    <row r="167" spans="1:17" ht="100.9">
      <c r="A167" s="62">
        <v>157</v>
      </c>
      <c r="B167" s="33" t="s">
        <v>879</v>
      </c>
      <c r="C167" s="34" t="s">
        <v>28</v>
      </c>
      <c r="D167" s="35" t="s">
        <v>880</v>
      </c>
      <c r="E167" s="36" t="s">
        <v>881</v>
      </c>
      <c r="F167" s="36" t="s">
        <v>882</v>
      </c>
      <c r="G167" s="40" t="s">
        <v>883</v>
      </c>
      <c r="H167" s="40" t="s">
        <v>883</v>
      </c>
      <c r="I167" s="36" t="s">
        <v>884</v>
      </c>
      <c r="J167" s="37">
        <v>1</v>
      </c>
      <c r="K167" s="38">
        <v>44755</v>
      </c>
      <c r="L167" s="81">
        <v>45230</v>
      </c>
      <c r="M167" s="37">
        <f t="shared" si="11"/>
        <v>68</v>
      </c>
      <c r="N167" s="52">
        <v>0</v>
      </c>
      <c r="O167" s="55" t="s">
        <v>885</v>
      </c>
      <c r="P167" s="39" t="s">
        <v>376</v>
      </c>
      <c r="Q167" s="73">
        <f>+N167/J167</f>
        <v>0</v>
      </c>
    </row>
    <row r="168" spans="1:17" ht="100.9">
      <c r="A168" s="62">
        <v>158</v>
      </c>
      <c r="B168" s="33" t="s">
        <v>886</v>
      </c>
      <c r="C168" s="34" t="s">
        <v>28</v>
      </c>
      <c r="D168" s="35" t="s">
        <v>880</v>
      </c>
      <c r="E168" s="36" t="s">
        <v>881</v>
      </c>
      <c r="F168" s="36" t="s">
        <v>882</v>
      </c>
      <c r="G168" s="36" t="s">
        <v>887</v>
      </c>
      <c r="H168" s="36" t="s">
        <v>887</v>
      </c>
      <c r="I168" s="36" t="s">
        <v>888</v>
      </c>
      <c r="J168" s="37">
        <v>2</v>
      </c>
      <c r="K168" s="38">
        <v>44755</v>
      </c>
      <c r="L168" s="38">
        <v>44865</v>
      </c>
      <c r="M168" s="37">
        <f t="shared" si="11"/>
        <v>16</v>
      </c>
      <c r="N168" s="52">
        <v>2</v>
      </c>
      <c r="O168" s="125" t="s">
        <v>889</v>
      </c>
      <c r="P168" s="39" t="s">
        <v>584</v>
      </c>
      <c r="Q168" s="73">
        <f>+N168/J168</f>
        <v>1</v>
      </c>
    </row>
    <row r="169" spans="1:17" ht="91.15">
      <c r="A169" s="62">
        <v>159</v>
      </c>
      <c r="B169" s="33" t="s">
        <v>890</v>
      </c>
      <c r="C169" s="34" t="s">
        <v>28</v>
      </c>
      <c r="D169" s="35" t="s">
        <v>891</v>
      </c>
      <c r="E169" s="36" t="s">
        <v>892</v>
      </c>
      <c r="F169" s="36" t="s">
        <v>893</v>
      </c>
      <c r="G169" s="49" t="s">
        <v>877</v>
      </c>
      <c r="H169" s="49" t="s">
        <v>877</v>
      </c>
      <c r="I169" s="36" t="s">
        <v>877</v>
      </c>
      <c r="J169" s="37">
        <v>0</v>
      </c>
      <c r="K169" s="38">
        <v>1</v>
      </c>
      <c r="L169" s="38">
        <v>1</v>
      </c>
      <c r="M169" s="37">
        <f t="shared" si="11"/>
        <v>0</v>
      </c>
      <c r="N169" s="37">
        <v>0</v>
      </c>
      <c r="O169" s="50" t="s">
        <v>894</v>
      </c>
      <c r="P169" s="33"/>
      <c r="Q169" s="73"/>
    </row>
    <row r="170" spans="1:17" ht="244.9">
      <c r="A170" s="62">
        <v>160</v>
      </c>
      <c r="B170" s="33" t="s">
        <v>895</v>
      </c>
      <c r="C170" s="34" t="s">
        <v>28</v>
      </c>
      <c r="D170" s="35" t="s">
        <v>896</v>
      </c>
      <c r="E170" s="36" t="s">
        <v>897</v>
      </c>
      <c r="F170" s="36" t="s">
        <v>898</v>
      </c>
      <c r="G170" s="51" t="s">
        <v>899</v>
      </c>
      <c r="H170" s="51" t="s">
        <v>899</v>
      </c>
      <c r="I170" s="36" t="s">
        <v>900</v>
      </c>
      <c r="J170" s="37">
        <v>10</v>
      </c>
      <c r="K170" s="38">
        <v>44743</v>
      </c>
      <c r="L170" s="38">
        <v>44895</v>
      </c>
      <c r="M170" s="37">
        <f t="shared" si="11"/>
        <v>22</v>
      </c>
      <c r="N170" s="52">
        <v>10</v>
      </c>
      <c r="O170" s="55" t="s">
        <v>901</v>
      </c>
      <c r="P170" s="39" t="s">
        <v>376</v>
      </c>
      <c r="Q170" s="73">
        <f t="shared" ref="Q170:Q177" si="12">+N170/J170</f>
        <v>1</v>
      </c>
    </row>
    <row r="171" spans="1:17" ht="136.9">
      <c r="A171" s="62">
        <v>161</v>
      </c>
      <c r="B171" s="33" t="s">
        <v>902</v>
      </c>
      <c r="C171" s="34" t="s">
        <v>28</v>
      </c>
      <c r="D171" s="35" t="s">
        <v>903</v>
      </c>
      <c r="E171" s="36" t="s">
        <v>904</v>
      </c>
      <c r="F171" s="36" t="s">
        <v>905</v>
      </c>
      <c r="G171" s="47" t="s">
        <v>906</v>
      </c>
      <c r="H171" s="47" t="s">
        <v>906</v>
      </c>
      <c r="I171" s="36" t="s">
        <v>907</v>
      </c>
      <c r="J171" s="37">
        <v>1</v>
      </c>
      <c r="K171" s="38">
        <v>44755</v>
      </c>
      <c r="L171" s="38">
        <v>44773</v>
      </c>
      <c r="M171" s="37">
        <f t="shared" si="11"/>
        <v>3</v>
      </c>
      <c r="N171" s="52">
        <v>1</v>
      </c>
      <c r="O171" s="116" t="s">
        <v>908</v>
      </c>
      <c r="P171" s="39" t="s">
        <v>274</v>
      </c>
      <c r="Q171" s="73">
        <f t="shared" si="12"/>
        <v>1</v>
      </c>
    </row>
    <row r="172" spans="1:17" ht="136.9">
      <c r="A172" s="62">
        <v>162</v>
      </c>
      <c r="B172" s="33" t="s">
        <v>909</v>
      </c>
      <c r="C172" s="34" t="s">
        <v>28</v>
      </c>
      <c r="D172" s="35" t="s">
        <v>910</v>
      </c>
      <c r="E172" s="36" t="s">
        <v>911</v>
      </c>
      <c r="F172" s="36" t="s">
        <v>905</v>
      </c>
      <c r="G172" s="47" t="s">
        <v>912</v>
      </c>
      <c r="H172" s="47" t="s">
        <v>912</v>
      </c>
      <c r="I172" s="36" t="s">
        <v>913</v>
      </c>
      <c r="J172" s="37">
        <v>1</v>
      </c>
      <c r="K172" s="38">
        <v>44755</v>
      </c>
      <c r="L172" s="38">
        <v>44773</v>
      </c>
      <c r="M172" s="37">
        <f t="shared" si="11"/>
        <v>3</v>
      </c>
      <c r="N172" s="52">
        <v>1</v>
      </c>
      <c r="O172" s="116" t="s">
        <v>914</v>
      </c>
      <c r="P172" s="39" t="s">
        <v>274</v>
      </c>
      <c r="Q172" s="73">
        <f t="shared" si="12"/>
        <v>1</v>
      </c>
    </row>
    <row r="173" spans="1:17" ht="136.9">
      <c r="A173" s="62">
        <v>163</v>
      </c>
      <c r="B173" s="33" t="s">
        <v>915</v>
      </c>
      <c r="C173" s="34" t="s">
        <v>28</v>
      </c>
      <c r="D173" s="35" t="s">
        <v>910</v>
      </c>
      <c r="E173" s="36" t="s">
        <v>911</v>
      </c>
      <c r="F173" s="36" t="s">
        <v>905</v>
      </c>
      <c r="G173" s="47" t="s">
        <v>916</v>
      </c>
      <c r="H173" s="47" t="s">
        <v>917</v>
      </c>
      <c r="I173" s="36" t="s">
        <v>918</v>
      </c>
      <c r="J173" s="37">
        <v>1</v>
      </c>
      <c r="K173" s="38">
        <v>44755</v>
      </c>
      <c r="L173" s="38">
        <v>44865</v>
      </c>
      <c r="M173" s="37">
        <f t="shared" si="11"/>
        <v>16</v>
      </c>
      <c r="N173" s="52">
        <v>1</v>
      </c>
      <c r="O173" s="116" t="s">
        <v>919</v>
      </c>
      <c r="P173" s="39" t="s">
        <v>920</v>
      </c>
      <c r="Q173" s="73">
        <f t="shared" si="12"/>
        <v>1</v>
      </c>
    </row>
    <row r="174" spans="1:17" ht="136.9">
      <c r="A174" s="62">
        <v>164</v>
      </c>
      <c r="B174" s="33" t="s">
        <v>921</v>
      </c>
      <c r="C174" s="34" t="s">
        <v>28</v>
      </c>
      <c r="D174" s="35" t="s">
        <v>910</v>
      </c>
      <c r="E174" s="36" t="s">
        <v>911</v>
      </c>
      <c r="F174" s="36" t="s">
        <v>905</v>
      </c>
      <c r="G174" s="47" t="s">
        <v>916</v>
      </c>
      <c r="H174" s="47" t="s">
        <v>922</v>
      </c>
      <c r="I174" s="36" t="s">
        <v>923</v>
      </c>
      <c r="J174" s="37">
        <v>3</v>
      </c>
      <c r="K174" s="38">
        <f>+L173</f>
        <v>44865</v>
      </c>
      <c r="L174" s="38">
        <v>45107</v>
      </c>
      <c r="M174" s="37">
        <f t="shared" si="11"/>
        <v>35</v>
      </c>
      <c r="N174" s="52">
        <v>0</v>
      </c>
      <c r="O174" s="116"/>
      <c r="P174" s="39" t="s">
        <v>920</v>
      </c>
      <c r="Q174" s="73">
        <f t="shared" si="12"/>
        <v>0</v>
      </c>
    </row>
    <row r="175" spans="1:17" ht="136.9">
      <c r="A175" s="62">
        <v>165</v>
      </c>
      <c r="B175" s="33" t="s">
        <v>924</v>
      </c>
      <c r="C175" s="34" t="s">
        <v>28</v>
      </c>
      <c r="D175" s="35" t="s">
        <v>925</v>
      </c>
      <c r="E175" s="36" t="s">
        <v>926</v>
      </c>
      <c r="F175" s="36" t="s">
        <v>927</v>
      </c>
      <c r="G175" s="47" t="s">
        <v>928</v>
      </c>
      <c r="H175" s="47" t="s">
        <v>928</v>
      </c>
      <c r="I175" s="36" t="s">
        <v>907</v>
      </c>
      <c r="J175" s="37">
        <v>1</v>
      </c>
      <c r="K175" s="38">
        <v>44755</v>
      </c>
      <c r="L175" s="38">
        <v>44773</v>
      </c>
      <c r="M175" s="37">
        <f t="shared" si="11"/>
        <v>3</v>
      </c>
      <c r="N175" s="52">
        <v>1</v>
      </c>
      <c r="O175" s="116" t="s">
        <v>929</v>
      </c>
      <c r="P175" s="39" t="s">
        <v>274</v>
      </c>
      <c r="Q175" s="73">
        <f t="shared" si="12"/>
        <v>1</v>
      </c>
    </row>
    <row r="176" spans="1:17" ht="125.45">
      <c r="A176" s="62">
        <v>166</v>
      </c>
      <c r="B176" s="33" t="s">
        <v>930</v>
      </c>
      <c r="C176" s="34" t="s">
        <v>28</v>
      </c>
      <c r="D176" s="35" t="s">
        <v>931</v>
      </c>
      <c r="E176" s="36" t="s">
        <v>932</v>
      </c>
      <c r="F176" s="36" t="s">
        <v>933</v>
      </c>
      <c r="G176" s="47" t="s">
        <v>934</v>
      </c>
      <c r="H176" s="47" t="s">
        <v>934</v>
      </c>
      <c r="I176" s="36" t="s">
        <v>913</v>
      </c>
      <c r="J176" s="37">
        <v>2</v>
      </c>
      <c r="K176" s="38">
        <v>44755</v>
      </c>
      <c r="L176" s="38">
        <v>44926</v>
      </c>
      <c r="M176" s="37">
        <f t="shared" si="11"/>
        <v>24</v>
      </c>
      <c r="N176" s="52">
        <v>2</v>
      </c>
      <c r="O176" s="116" t="s">
        <v>935</v>
      </c>
      <c r="P176" s="39" t="s">
        <v>936</v>
      </c>
      <c r="Q176" s="73">
        <f t="shared" si="12"/>
        <v>1</v>
      </c>
    </row>
    <row r="177" spans="1:17" ht="125.45">
      <c r="A177" s="62">
        <v>167</v>
      </c>
      <c r="B177" s="33" t="s">
        <v>937</v>
      </c>
      <c r="C177" s="34" t="s">
        <v>28</v>
      </c>
      <c r="D177" s="35" t="s">
        <v>938</v>
      </c>
      <c r="E177" s="43" t="s">
        <v>939</v>
      </c>
      <c r="F177" s="36" t="s">
        <v>940</v>
      </c>
      <c r="G177" s="47" t="s">
        <v>934</v>
      </c>
      <c r="H177" s="47" t="s">
        <v>934</v>
      </c>
      <c r="I177" s="36" t="s">
        <v>913</v>
      </c>
      <c r="J177" s="37">
        <v>2</v>
      </c>
      <c r="K177" s="38">
        <v>44755</v>
      </c>
      <c r="L177" s="38">
        <v>44926</v>
      </c>
      <c r="M177" s="37">
        <f t="shared" si="11"/>
        <v>24</v>
      </c>
      <c r="N177" s="52">
        <v>2</v>
      </c>
      <c r="O177" s="116" t="s">
        <v>935</v>
      </c>
      <c r="P177" s="39" t="s">
        <v>936</v>
      </c>
      <c r="Q177" s="73">
        <f t="shared" si="12"/>
        <v>1</v>
      </c>
    </row>
    <row r="178" spans="1:17" ht="148.15">
      <c r="A178" s="62">
        <v>168</v>
      </c>
      <c r="B178" s="33" t="s">
        <v>941</v>
      </c>
      <c r="C178" s="34" t="s">
        <v>28</v>
      </c>
      <c r="D178" s="35" t="s">
        <v>942</v>
      </c>
      <c r="E178" s="36" t="s">
        <v>943</v>
      </c>
      <c r="F178" s="36" t="s">
        <v>944</v>
      </c>
      <c r="G178" s="49" t="s">
        <v>877</v>
      </c>
      <c r="H178" s="49" t="s">
        <v>877</v>
      </c>
      <c r="I178" s="36" t="s">
        <v>877</v>
      </c>
      <c r="J178" s="37">
        <v>0</v>
      </c>
      <c r="K178" s="38">
        <v>1</v>
      </c>
      <c r="L178" s="38">
        <v>1</v>
      </c>
      <c r="M178" s="37">
        <f t="shared" si="11"/>
        <v>0</v>
      </c>
      <c r="N178" s="37">
        <v>0</v>
      </c>
      <c r="O178" s="50" t="s">
        <v>945</v>
      </c>
      <c r="P178" s="33"/>
      <c r="Q178" s="73"/>
    </row>
    <row r="179" spans="1:17" ht="148.15">
      <c r="A179" s="62">
        <v>169</v>
      </c>
      <c r="B179" s="33" t="s">
        <v>946</v>
      </c>
      <c r="C179" s="34" t="s">
        <v>28</v>
      </c>
      <c r="D179" s="35" t="s">
        <v>947</v>
      </c>
      <c r="E179" s="36" t="s">
        <v>948</v>
      </c>
      <c r="F179" s="36" t="s">
        <v>949</v>
      </c>
      <c r="G179" s="36" t="s">
        <v>950</v>
      </c>
      <c r="H179" s="36" t="s">
        <v>950</v>
      </c>
      <c r="I179" s="36" t="s">
        <v>951</v>
      </c>
      <c r="J179" s="37">
        <v>1</v>
      </c>
      <c r="K179" s="38">
        <v>44755</v>
      </c>
      <c r="L179" s="38">
        <v>45107</v>
      </c>
      <c r="M179" s="37">
        <f t="shared" si="11"/>
        <v>50</v>
      </c>
      <c r="N179" s="37">
        <v>0</v>
      </c>
      <c r="O179" s="50" t="s">
        <v>952</v>
      </c>
      <c r="P179" s="39" t="s">
        <v>480</v>
      </c>
      <c r="Q179" s="73">
        <f>+N179/J179</f>
        <v>0</v>
      </c>
    </row>
    <row r="350890" spans="1:1">
      <c r="A350890" t="s">
        <v>953</v>
      </c>
    </row>
    <row r="350891" spans="1:1">
      <c r="A350891" t="s">
        <v>28</v>
      </c>
    </row>
  </sheetData>
  <autoFilter ref="A10:R179" xr:uid="{00000000-0001-0000-0000-000000000000}">
    <filterColumn colId="3">
      <filters>
        <filter val="AF2021-01"/>
        <filter val="AF2021-02"/>
        <filter val="AF2021-03"/>
        <filter val="AF2021-04"/>
        <filter val="AF2021-05"/>
        <filter val="AF2021-06"/>
        <filter val="AF2021-07"/>
        <filter val="AF2021-08"/>
        <filter val="AF2021-09"/>
        <filter val="AF2021-10"/>
        <filter val="AF2021-11"/>
        <filter val="AF2021-12"/>
        <filter val="AF2021-13"/>
        <filter val="AF2021-14"/>
        <filter val="AF2021-15"/>
        <filter val="AF2021-16"/>
        <filter val="AF2021-17"/>
        <filter val="AF2021-18"/>
        <filter val="AF2021-19"/>
        <filter val="AF2021-20"/>
        <filter val="AF2021-21"/>
        <filter val="AF2021-22"/>
        <filter val="AF2021-23"/>
        <filter val="AF2021-24"/>
        <filter val="AF2021-25"/>
        <filter val="AF2021-26"/>
        <filter val="AF2021-27"/>
        <filter val="AF2021-28"/>
        <filter val="AF2021-29"/>
        <filter val="AF2021-30"/>
        <filter val="AF2021-31"/>
        <filter val="AF2021-32"/>
        <filter val="AF2021-33"/>
        <filter val="AF2021-34"/>
        <filter val="AF2021-35"/>
        <filter val="AF2021-36"/>
        <filter val="AF2021-37"/>
        <filter val="AF2021-38"/>
        <filter val="AF2021-39"/>
        <filter val="AF2021-40"/>
        <filter val="AF2021-41"/>
        <filter val="AF2021-42"/>
        <filter val="AF2021-43"/>
        <filter val="AF2021-44"/>
        <filter val="AF2021-45"/>
      </filters>
    </filterColumn>
  </autoFilter>
  <sortState xmlns:xlrd2="http://schemas.microsoft.com/office/spreadsheetml/2017/richdata2" ref="A11:R179">
    <sortCondition ref="A73:A179"/>
  </sortState>
  <mergeCells count="1">
    <mergeCell ref="B8:O8"/>
  </mergeCells>
  <phoneticPr fontId="4" type="noConversion"/>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65:D179 D39:D60 D20:D27 D11:D15" xr:uid="{66FB7E35-CA7F-4E0F-B596-8966FDEA4FC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6:E27 E65:E71 E98:E107 E39:E45 E111:E120 E23 E11" xr:uid="{B361A189-C7CE-40C3-8602-AA42F5A2EAB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5:F71 O4 O101 O103:O105 F98:F107 P34:P50 F39:F45 F25:F27 F148 F125:F140 F111:F122 F23 F11" xr:uid="{BC0E4DC2-ABE0-47C8-8EFE-BD39369D324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1 G25:I25 G26:H27 G39:H39 G23:H23 G65:H71 H40:H44 G101:I101 H103:H106 G103:G107 G40:G45 I117 G166:H166 G178:H178 G169:H169 G111:H112" xr:uid="{4906DA81-346E-41CB-85E6-C437B407A64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25 I26 I39:I44 I23 I65:I71 G98:I100 I106:I107 I103:I104 G102:I102 I139:I152 I111:I116 H178 H169 H166 I118:I135" xr:uid="{D5DF1424-627F-4B0B-9477-6119B7C73C7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5 J26:J27 J39:J44 J23 J65:J71 J98:J107 J139:J152 J166:K166 J178:K178 J169:K169 J111:J135" xr:uid="{BB392428-78F7-41C2-A528-C955C17F0DC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9:K44 K23 K65:K71 K98:K107 K25:K28 K16:K19 K167:K168 K163:K165 K111:K161" xr:uid="{4397FD28-99D7-4558-977A-306497ADA79D}">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8 K22:L23 L65:L71 L39:L45 K24 L98:L106 L25:L27 L166 L178 L169 L111:L157" xr:uid="{D494A006-E344-422E-B7B7-AFDF769E1AFA}">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5:N25 M11:M24 M26:M179" xr:uid="{0A533F7A-1C60-43C0-AC56-187FF13EA9B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6:N27 N65:N71 N98:N107 N39:N45 N111 N23 N11" xr:uid="{341566A6-7A9C-44C3-AF20-582FAD37E2A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6:O19 P26:P33 O61:O64 O54:O55" xr:uid="{E8CDA515-139C-4B7F-84F3-5515D57C20B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3:H135 G139:H152" xr:uid="{B3D8F483-BD66-4CC6-AB95-A28657523ED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79" xr:uid="{00000000-0002-0000-0000-000000000000}">
      <formula1>$A$350889:$A$350891</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1A689-6B1F-4B61-AF01-8D8856FA513F}">
  <dimension ref="A2:I17"/>
  <sheetViews>
    <sheetView tabSelected="1" zoomScale="80" zoomScaleNormal="80" workbookViewId="0">
      <selection activeCell="A3" sqref="A3:I15"/>
    </sheetView>
  </sheetViews>
  <sheetFormatPr defaultColWidth="11.42578125" defaultRowHeight="14.45"/>
  <cols>
    <col min="1" max="1" width="33" style="2" customWidth="1"/>
    <col min="2" max="2" width="22.5703125" style="2" customWidth="1"/>
    <col min="3" max="3" width="19.28515625" style="2" customWidth="1"/>
    <col min="4" max="4" width="18" style="2" customWidth="1"/>
    <col min="5" max="5" width="20.140625" style="2" customWidth="1"/>
    <col min="6" max="6" width="18.140625" style="2" customWidth="1"/>
    <col min="7" max="7" width="19.5703125" style="2" customWidth="1"/>
    <col min="8" max="8" width="20.140625" style="2" customWidth="1"/>
    <col min="9" max="9" width="96" style="2" customWidth="1"/>
    <col min="10" max="16384" width="11.42578125" style="2"/>
  </cols>
  <sheetData>
    <row r="2" spans="1:9" ht="15" thickBot="1"/>
    <row r="3" spans="1:9" ht="52.9" thickBot="1">
      <c r="A3" s="3" t="s">
        <v>42</v>
      </c>
      <c r="B3" s="3" t="s">
        <v>954</v>
      </c>
      <c r="C3" s="3" t="s">
        <v>955</v>
      </c>
      <c r="D3" s="3" t="s">
        <v>956</v>
      </c>
      <c r="E3" s="3" t="s">
        <v>957</v>
      </c>
      <c r="F3" s="3" t="s">
        <v>958</v>
      </c>
      <c r="G3" s="3" t="s">
        <v>959</v>
      </c>
      <c r="H3" s="3" t="s">
        <v>960</v>
      </c>
      <c r="I3" s="119" t="s">
        <v>961</v>
      </c>
    </row>
    <row r="4" spans="1:9" ht="18.600000000000001" hidden="1" thickTop="1" thickBot="1">
      <c r="A4" s="4" t="s">
        <v>962</v>
      </c>
      <c r="B4" s="5">
        <v>2</v>
      </c>
      <c r="C4" s="5">
        <v>4</v>
      </c>
      <c r="D4" s="5">
        <v>4</v>
      </c>
      <c r="E4" s="5">
        <f>+C4-D4</f>
        <v>0</v>
      </c>
      <c r="F4" s="5">
        <v>0</v>
      </c>
      <c r="G4" s="6">
        <f t="shared" ref="G4:G14" si="0">1-(F4/C4)</f>
        <v>1</v>
      </c>
      <c r="H4" s="6">
        <f>+D4/C4</f>
        <v>1</v>
      </c>
      <c r="I4" s="120"/>
    </row>
    <row r="5" spans="1:9" ht="36" hidden="1" thickTop="1" thickBot="1">
      <c r="A5" s="7" t="s">
        <v>963</v>
      </c>
      <c r="B5" s="8">
        <v>1</v>
      </c>
      <c r="C5" s="8">
        <v>4</v>
      </c>
      <c r="D5" s="8">
        <v>3</v>
      </c>
      <c r="E5" s="8">
        <v>1</v>
      </c>
      <c r="F5" s="8">
        <v>0</v>
      </c>
      <c r="G5" s="9">
        <f t="shared" si="0"/>
        <v>1</v>
      </c>
      <c r="H5" s="6">
        <f t="shared" ref="H5:H14" si="1">+D5/C5</f>
        <v>0.75</v>
      </c>
      <c r="I5" s="121" t="s">
        <v>964</v>
      </c>
    </row>
    <row r="6" spans="1:9" ht="31.15" hidden="1" thickTop="1" thickBot="1">
      <c r="A6" s="7">
        <v>2016</v>
      </c>
      <c r="B6" s="8">
        <v>1</v>
      </c>
      <c r="C6" s="8">
        <v>2</v>
      </c>
      <c r="D6" s="8">
        <v>1.75</v>
      </c>
      <c r="E6" s="5">
        <f>+C6-D6</f>
        <v>0.25</v>
      </c>
      <c r="F6" s="8">
        <v>0</v>
      </c>
      <c r="G6" s="9">
        <f>1-(F6/C6)</f>
        <v>1</v>
      </c>
      <c r="H6" s="6">
        <f t="shared" si="1"/>
        <v>0.875</v>
      </c>
      <c r="I6" s="122" t="s">
        <v>965</v>
      </c>
    </row>
    <row r="7" spans="1:9" ht="31.15" hidden="1" thickTop="1" thickBot="1">
      <c r="A7" s="7" t="s">
        <v>966</v>
      </c>
      <c r="B7" s="8">
        <v>3</v>
      </c>
      <c r="C7" s="8">
        <v>8</v>
      </c>
      <c r="D7" s="8">
        <v>5.5</v>
      </c>
      <c r="E7" s="8"/>
      <c r="F7" s="8">
        <v>2.5</v>
      </c>
      <c r="G7" s="9">
        <f t="shared" si="0"/>
        <v>0.6875</v>
      </c>
      <c r="H7" s="6">
        <f t="shared" si="1"/>
        <v>0.6875</v>
      </c>
      <c r="I7" s="122" t="s">
        <v>967</v>
      </c>
    </row>
    <row r="8" spans="1:9" ht="31.15" hidden="1" thickTop="1" thickBot="1">
      <c r="A8" s="7" t="s">
        <v>968</v>
      </c>
      <c r="B8" s="8">
        <v>1</v>
      </c>
      <c r="C8" s="8">
        <v>4</v>
      </c>
      <c r="D8" s="8">
        <v>3</v>
      </c>
      <c r="E8" s="8">
        <v>1</v>
      </c>
      <c r="F8" s="8">
        <v>0</v>
      </c>
      <c r="G8" s="9">
        <f t="shared" si="0"/>
        <v>1</v>
      </c>
      <c r="H8" s="6">
        <f t="shared" si="1"/>
        <v>0.75</v>
      </c>
      <c r="I8" s="122" t="s">
        <v>969</v>
      </c>
    </row>
    <row r="9" spans="1:9" ht="36" hidden="1" thickTop="1" thickBot="1">
      <c r="A9" s="7" t="s">
        <v>970</v>
      </c>
      <c r="B9" s="8">
        <v>2</v>
      </c>
      <c r="C9" s="8">
        <v>2</v>
      </c>
      <c r="D9" s="8">
        <v>0</v>
      </c>
      <c r="E9" s="8">
        <v>0</v>
      </c>
      <c r="F9" s="8">
        <v>2</v>
      </c>
      <c r="G9" s="9">
        <f t="shared" si="0"/>
        <v>0</v>
      </c>
      <c r="H9" s="6">
        <f t="shared" si="1"/>
        <v>0</v>
      </c>
      <c r="I9" s="122" t="s">
        <v>971</v>
      </c>
    </row>
    <row r="10" spans="1:9" ht="36" hidden="1" thickTop="1" thickBot="1">
      <c r="A10" s="7" t="s">
        <v>972</v>
      </c>
      <c r="B10" s="8">
        <v>5</v>
      </c>
      <c r="C10" s="8">
        <v>16</v>
      </c>
      <c r="D10" s="8">
        <v>14.67</v>
      </c>
      <c r="E10" s="8"/>
      <c r="F10" s="8">
        <v>1.33</v>
      </c>
      <c r="G10" s="9">
        <f t="shared" si="0"/>
        <v>0.916875</v>
      </c>
      <c r="H10" s="6">
        <f t="shared" si="1"/>
        <v>0.916875</v>
      </c>
      <c r="I10" s="122" t="s">
        <v>973</v>
      </c>
    </row>
    <row r="11" spans="1:9" ht="36" hidden="1" thickTop="1" thickBot="1">
      <c r="A11" s="7" t="s">
        <v>974</v>
      </c>
      <c r="B11" s="8">
        <v>16</v>
      </c>
      <c r="C11" s="8">
        <v>40</v>
      </c>
      <c r="D11" s="10">
        <v>39</v>
      </c>
      <c r="E11" s="10">
        <v>1</v>
      </c>
      <c r="F11" s="8"/>
      <c r="G11" s="9">
        <f t="shared" si="0"/>
        <v>1</v>
      </c>
      <c r="H11" s="6">
        <f t="shared" si="1"/>
        <v>0.97499999999999998</v>
      </c>
      <c r="I11" s="122" t="s">
        <v>975</v>
      </c>
    </row>
    <row r="12" spans="1:9" ht="61.15" thickTop="1" thickBot="1">
      <c r="A12" s="7" t="s">
        <v>976</v>
      </c>
      <c r="B12" s="8">
        <v>5</v>
      </c>
      <c r="C12" s="8">
        <v>10</v>
      </c>
      <c r="D12" s="32">
        <v>8</v>
      </c>
      <c r="E12" s="10">
        <v>1</v>
      </c>
      <c r="F12" s="8">
        <v>1</v>
      </c>
      <c r="G12" s="9">
        <f t="shared" si="0"/>
        <v>0.9</v>
      </c>
      <c r="H12" s="6">
        <f t="shared" si="1"/>
        <v>0.8</v>
      </c>
      <c r="I12" s="122" t="s">
        <v>977</v>
      </c>
    </row>
    <row r="13" spans="1:9" ht="31.15" thickTop="1" thickBot="1">
      <c r="A13" s="7" t="s">
        <v>978</v>
      </c>
      <c r="B13" s="8">
        <v>2</v>
      </c>
      <c r="C13" s="8">
        <v>10</v>
      </c>
      <c r="D13" s="32">
        <v>9.67</v>
      </c>
      <c r="E13" s="8">
        <v>0</v>
      </c>
      <c r="F13" s="8">
        <v>0.33</v>
      </c>
      <c r="G13" s="9">
        <f t="shared" si="0"/>
        <v>0.96699999999999997</v>
      </c>
      <c r="H13" s="6">
        <f t="shared" si="1"/>
        <v>0.96699999999999997</v>
      </c>
      <c r="I13" s="122" t="s">
        <v>979</v>
      </c>
    </row>
    <row r="14" spans="1:9" ht="151.15" thickTop="1" thickBot="1">
      <c r="A14" s="7" t="s">
        <v>980</v>
      </c>
      <c r="B14" s="8">
        <v>42</v>
      </c>
      <c r="C14" s="8">
        <v>66</v>
      </c>
      <c r="D14" s="32">
        <f>43.25-0.07</f>
        <v>43.18</v>
      </c>
      <c r="E14" s="10">
        <f>5+(22*0.67)+(1*0.58)+(1*0.33)+(1*0.17)</f>
        <v>20.82</v>
      </c>
      <c r="F14" s="8">
        <v>2</v>
      </c>
      <c r="G14" s="9">
        <f t="shared" si="0"/>
        <v>0.96969696969696972</v>
      </c>
      <c r="H14" s="6">
        <f t="shared" si="1"/>
        <v>0.65424242424242429</v>
      </c>
      <c r="I14" s="123" t="s">
        <v>981</v>
      </c>
    </row>
    <row r="15" spans="1:9" ht="18.600000000000001" thickTop="1" thickBot="1">
      <c r="A15" s="7" t="s">
        <v>982</v>
      </c>
      <c r="B15" s="11">
        <f>SUM(B4:B14)</f>
        <v>80</v>
      </c>
      <c r="C15" s="118">
        <f>SUM(C4:C14)</f>
        <v>166</v>
      </c>
      <c r="D15" s="118">
        <f>SUM(D4:D14)</f>
        <v>131.77000000000001</v>
      </c>
      <c r="E15" s="118">
        <f>SUM(E4:E14)</f>
        <v>25.07</v>
      </c>
      <c r="F15" s="118">
        <f>SUM(F4:F14)</f>
        <v>9.16</v>
      </c>
      <c r="G15" s="31">
        <f>1-(F15/C15)</f>
        <v>0.94481927710843372</v>
      </c>
      <c r="H15" s="12">
        <f>+D15/C15</f>
        <v>0.79379518072289168</v>
      </c>
      <c r="I15" s="124"/>
    </row>
    <row r="17" spans="4:4">
      <c r="D17" s="133">
        <f>+D15+F15</f>
        <v>140.93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C3C07-3C26-4732-A2F4-26D73FA4939F}">
  <dimension ref="A1:I17"/>
  <sheetViews>
    <sheetView topLeftCell="B1" workbookViewId="0">
      <selection activeCell="H3" sqref="H3:I12"/>
    </sheetView>
  </sheetViews>
  <sheetFormatPr defaultColWidth="11.42578125" defaultRowHeight="14.45"/>
  <cols>
    <col min="1" max="1" width="41.85546875" customWidth="1"/>
    <col min="3" max="3" width="13.28515625" customWidth="1"/>
    <col min="8" max="8" width="33" style="2" customWidth="1"/>
    <col min="9" max="9" width="74.5703125" style="2" customWidth="1"/>
  </cols>
  <sheetData>
    <row r="1" spans="1:9" ht="40.15" thickBot="1">
      <c r="A1" s="15" t="s">
        <v>983</v>
      </c>
      <c r="B1" s="15" t="s">
        <v>954</v>
      </c>
      <c r="C1" s="15" t="s">
        <v>955</v>
      </c>
      <c r="D1" s="15" t="s">
        <v>984</v>
      </c>
      <c r="E1" s="15" t="s">
        <v>985</v>
      </c>
      <c r="F1" s="15" t="s">
        <v>960</v>
      </c>
      <c r="I1" s="2" t="s">
        <v>986</v>
      </c>
    </row>
    <row r="2" spans="1:9" ht="15.6" thickTop="1" thickBot="1">
      <c r="A2" s="16" t="s">
        <v>962</v>
      </c>
      <c r="B2" s="17">
        <v>1</v>
      </c>
      <c r="C2" s="17">
        <v>5</v>
      </c>
      <c r="D2" s="17">
        <v>3.3</v>
      </c>
      <c r="E2" s="17">
        <v>1.7000000000000002</v>
      </c>
      <c r="F2" s="18">
        <f>+D2/C2</f>
        <v>0.65999999999999992</v>
      </c>
    </row>
    <row r="3" spans="1:9" ht="15.6" thickTop="1" thickBot="1">
      <c r="A3" s="19" t="s">
        <v>987</v>
      </c>
      <c r="B3" s="20">
        <v>12</v>
      </c>
      <c r="C3" s="20">
        <v>13</v>
      </c>
      <c r="D3" s="20">
        <v>13</v>
      </c>
      <c r="E3" s="20">
        <v>0</v>
      </c>
      <c r="F3" s="18">
        <f t="shared" ref="F3:F17" si="0">+D3/C3</f>
        <v>1</v>
      </c>
      <c r="H3" s="25" t="s">
        <v>983</v>
      </c>
      <c r="I3" s="25" t="s">
        <v>961</v>
      </c>
    </row>
    <row r="4" spans="1:9" ht="56.45" thickTop="1" thickBot="1">
      <c r="A4" s="19" t="s">
        <v>963</v>
      </c>
      <c r="B4" s="20">
        <v>5</v>
      </c>
      <c r="C4" s="20">
        <v>17</v>
      </c>
      <c r="D4" s="20">
        <v>15</v>
      </c>
      <c r="E4" s="20">
        <v>2</v>
      </c>
      <c r="F4" s="18">
        <f t="shared" si="0"/>
        <v>0.88235294117647056</v>
      </c>
      <c r="H4" s="26" t="s">
        <v>962</v>
      </c>
      <c r="I4" s="27" t="s">
        <v>988</v>
      </c>
    </row>
    <row r="5" spans="1:9" ht="42.6" thickTop="1" thickBot="1">
      <c r="A5" s="19" t="s">
        <v>989</v>
      </c>
      <c r="B5" s="20">
        <v>1</v>
      </c>
      <c r="C5" s="20">
        <v>3</v>
      </c>
      <c r="D5" s="20">
        <v>3</v>
      </c>
      <c r="E5" s="20">
        <v>0</v>
      </c>
      <c r="F5" s="18">
        <f t="shared" si="0"/>
        <v>1</v>
      </c>
      <c r="H5" s="28" t="s">
        <v>963</v>
      </c>
      <c r="I5" s="29" t="s">
        <v>990</v>
      </c>
    </row>
    <row r="6" spans="1:9" ht="28.9" thickTop="1" thickBot="1">
      <c r="A6" s="19">
        <v>2016</v>
      </c>
      <c r="B6" s="20">
        <v>2</v>
      </c>
      <c r="C6" s="20">
        <v>5</v>
      </c>
      <c r="D6" s="20">
        <v>5</v>
      </c>
      <c r="E6" s="20">
        <v>0</v>
      </c>
      <c r="F6" s="18">
        <f t="shared" si="0"/>
        <v>1</v>
      </c>
      <c r="H6" s="28" t="s">
        <v>966</v>
      </c>
      <c r="I6" s="30" t="s">
        <v>967</v>
      </c>
    </row>
    <row r="7" spans="1:9" ht="42.6" thickTop="1" thickBot="1">
      <c r="A7" s="19" t="s">
        <v>991</v>
      </c>
      <c r="B7" s="20">
        <v>9</v>
      </c>
      <c r="C7" s="20">
        <v>10</v>
      </c>
      <c r="D7" s="20">
        <v>10</v>
      </c>
      <c r="E7" s="20">
        <v>0</v>
      </c>
      <c r="F7" s="18">
        <f t="shared" si="0"/>
        <v>1</v>
      </c>
      <c r="H7" s="28" t="s">
        <v>970</v>
      </c>
      <c r="I7" s="30" t="s">
        <v>992</v>
      </c>
    </row>
    <row r="8" spans="1:9" ht="28.9" thickTop="1" thickBot="1">
      <c r="A8" s="19" t="s">
        <v>993</v>
      </c>
      <c r="B8" s="20">
        <v>3</v>
      </c>
      <c r="C8" s="20">
        <v>3</v>
      </c>
      <c r="D8" s="20">
        <v>3</v>
      </c>
      <c r="E8" s="20">
        <v>0</v>
      </c>
      <c r="F8" s="18">
        <f t="shared" si="0"/>
        <v>1</v>
      </c>
      <c r="H8" s="28" t="s">
        <v>972</v>
      </c>
      <c r="I8" s="30" t="s">
        <v>994</v>
      </c>
    </row>
    <row r="9" spans="1:9" ht="208.15" thickTop="1" thickBot="1">
      <c r="A9" s="19" t="s">
        <v>995</v>
      </c>
      <c r="B9" s="20">
        <v>5</v>
      </c>
      <c r="C9" s="20">
        <v>5</v>
      </c>
      <c r="D9" s="20">
        <v>5</v>
      </c>
      <c r="E9" s="20">
        <v>0</v>
      </c>
      <c r="F9" s="18">
        <f t="shared" si="0"/>
        <v>1</v>
      </c>
      <c r="H9" s="28" t="s">
        <v>974</v>
      </c>
      <c r="I9" s="30" t="s">
        <v>996</v>
      </c>
    </row>
    <row r="10" spans="1:9" ht="125.45" thickTop="1" thickBot="1">
      <c r="A10" s="19" t="s">
        <v>966</v>
      </c>
      <c r="B10" s="20">
        <v>6</v>
      </c>
      <c r="C10" s="20">
        <v>12</v>
      </c>
      <c r="D10" s="20">
        <v>9.5</v>
      </c>
      <c r="E10" s="20">
        <v>2.5</v>
      </c>
      <c r="F10" s="18">
        <f t="shared" si="0"/>
        <v>0.79166666666666663</v>
      </c>
      <c r="H10" s="28" t="s">
        <v>976</v>
      </c>
      <c r="I10" s="30" t="s">
        <v>997</v>
      </c>
    </row>
    <row r="11" spans="1:9" ht="70.150000000000006" thickTop="1" thickBot="1">
      <c r="A11" s="19" t="s">
        <v>968</v>
      </c>
      <c r="B11" s="20">
        <v>3</v>
      </c>
      <c r="C11" s="20">
        <v>3</v>
      </c>
      <c r="D11" s="20">
        <v>3</v>
      </c>
      <c r="E11" s="20">
        <v>0</v>
      </c>
      <c r="F11" s="18">
        <f t="shared" si="0"/>
        <v>1</v>
      </c>
      <c r="H11" s="28" t="s">
        <v>978</v>
      </c>
      <c r="I11" s="30" t="s">
        <v>998</v>
      </c>
    </row>
    <row r="12" spans="1:9" ht="15.6" thickTop="1" thickBot="1">
      <c r="A12" s="19" t="s">
        <v>970</v>
      </c>
      <c r="B12" s="20">
        <v>3</v>
      </c>
      <c r="C12" s="20">
        <v>4</v>
      </c>
      <c r="D12" s="20">
        <v>2</v>
      </c>
      <c r="E12" s="20">
        <v>2</v>
      </c>
      <c r="F12" s="18">
        <f t="shared" si="0"/>
        <v>0.5</v>
      </c>
      <c r="H12" s="28" t="s">
        <v>982</v>
      </c>
      <c r="I12" s="30"/>
    </row>
    <row r="13" spans="1:9" ht="15.6" thickTop="1" thickBot="1">
      <c r="A13" s="19" t="s">
        <v>972</v>
      </c>
      <c r="B13" s="20">
        <v>10</v>
      </c>
      <c r="C13" s="20">
        <v>25</v>
      </c>
      <c r="D13" s="20">
        <v>19</v>
      </c>
      <c r="E13" s="20">
        <v>6</v>
      </c>
      <c r="F13" s="18">
        <f t="shared" si="0"/>
        <v>0.76</v>
      </c>
    </row>
    <row r="14" spans="1:9" ht="15.6" thickTop="1" thickBot="1">
      <c r="A14" s="19" t="s">
        <v>974</v>
      </c>
      <c r="B14" s="20">
        <v>25</v>
      </c>
      <c r="C14" s="20">
        <v>59</v>
      </c>
      <c r="D14" s="21">
        <v>41.25</v>
      </c>
      <c r="E14" s="21">
        <f>+C14-D14</f>
        <v>17.75</v>
      </c>
      <c r="F14" s="18">
        <f t="shared" si="0"/>
        <v>0.69915254237288138</v>
      </c>
    </row>
    <row r="15" spans="1:9" ht="15.6" thickTop="1" thickBot="1">
      <c r="A15" s="19" t="s">
        <v>976</v>
      </c>
      <c r="B15" s="20">
        <v>15</v>
      </c>
      <c r="C15" s="20">
        <v>25</v>
      </c>
      <c r="D15" s="21">
        <v>20.67</v>
      </c>
      <c r="E15" s="21">
        <f>+C15-D15</f>
        <v>4.3299999999999983</v>
      </c>
      <c r="F15" s="18">
        <f t="shared" si="0"/>
        <v>0.82680000000000009</v>
      </c>
    </row>
    <row r="16" spans="1:9" ht="15.6" thickTop="1" thickBot="1">
      <c r="A16" s="19" t="s">
        <v>978</v>
      </c>
      <c r="B16" s="20">
        <v>4</v>
      </c>
      <c r="C16" s="20">
        <v>11</v>
      </c>
      <c r="D16" s="21">
        <v>2.67</v>
      </c>
      <c r="E16" s="21">
        <f>+C16-D16</f>
        <v>8.33</v>
      </c>
      <c r="F16" s="18">
        <f t="shared" si="0"/>
        <v>0.24272727272727271</v>
      </c>
    </row>
    <row r="17" spans="1:6" ht="15.6" thickTop="1" thickBot="1">
      <c r="A17" s="19" t="s">
        <v>982</v>
      </c>
      <c r="B17" s="22">
        <f>SUM(B2:B16)</f>
        <v>104</v>
      </c>
      <c r="C17" s="22">
        <f>SUM(C2:C16)</f>
        <v>200</v>
      </c>
      <c r="D17" s="23">
        <f>SUM(D2:D16)</f>
        <v>155.39000000000001</v>
      </c>
      <c r="E17" s="23">
        <f>SUM(E2:E16)</f>
        <v>44.61</v>
      </c>
      <c r="F17" s="24">
        <f t="shared" si="0"/>
        <v>0.77695000000000003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2022-01-27T21:59:17Z</dcterms:created>
  <dcterms:modified xsi:type="dcterms:W3CDTF">2023-02-24T19:14:39Z</dcterms:modified>
  <cp:category/>
  <cp:contentStatus/>
</cp:coreProperties>
</file>