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11.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valvarez\My Documents\FONADE 2019\SEGUIMIENTO PM\"/>
    </mc:Choice>
  </mc:AlternateContent>
  <xr:revisionPtr revIDLastSave="0" documentId="13_ncr:1_{C9D1812E-B35C-4FE9-AADC-2357C517EE2A}" xr6:coauthVersionLast="45" xr6:coauthVersionMax="45" xr10:uidLastSave="{00000000-0000-0000-0000-000000000000}"/>
  <bookViews>
    <workbookView xWindow="-120" yWindow="-120" windowWidth="20730" windowHeight="11160" tabRatio="1000" xr2:uid="{00000000-000D-0000-FFFF-FFFF00000000}"/>
  </bookViews>
  <sheets>
    <sheet name="Resumen" sheetId="31" r:id="rId1"/>
    <sheet name="A13 GD 2016" sheetId="131" r:id="rId2"/>
    <sheet name="A20 AL" sheetId="132" r:id="rId3"/>
    <sheet name="A22 N-H-C" sheetId="134" r:id="rId4"/>
    <sheet name="A31 Comunicaciones" sheetId="121" r:id="rId5"/>
    <sheet name="A35 13 Fábricas" sheetId="133" r:id="rId6"/>
    <sheet name="A40 USPEC" sheetId="123" r:id="rId7"/>
    <sheet name="A41 217009 Coldeportes" sheetId="135" r:id="rId8"/>
    <sheet name="A45 Fonsecon" sheetId="122" r:id="rId9"/>
    <sheet name="A46 29 FAB " sheetId="137" r:id="rId10"/>
    <sheet name="A48 197060 MEN " sheetId="125" r:id="rId11"/>
    <sheet name="A49 216169 PVGII" sheetId="95" r:id="rId12"/>
    <sheet name="A50 SISBEN IV" sheetId="127" r:id="rId13"/>
    <sheet name="A51 TIQUETES" sheetId="138" r:id="rId14"/>
    <sheet name="A52 INCUMPLIMIENTOS" sheetId="130" r:id="rId15"/>
    <sheet name="A53 DPS1" sheetId="136" r:id="rId16"/>
    <sheet name="A54 DPS3" sheetId="129" r:id="rId17"/>
    <sheet name="A55 ICBF Y FND" sheetId="128" r:id="rId18"/>
    <sheet name="A56 CONTINGENCIAS" sheetId="126" r:id="rId19"/>
    <sheet name="A57 CONTRATACIÓN DIRECTA" sheetId="139" r:id="rId20"/>
    <sheet name="A58 DEPURACIÓN CGR" sheetId="140" r:id="rId21"/>
    <sheet name="A59 ANH 216140" sheetId="141" r:id="rId22"/>
  </sheets>
  <externalReferences>
    <externalReference r:id="rId23"/>
  </externalReferences>
  <definedNames>
    <definedName name="_xlnm._FilterDatabase" localSheetId="1" hidden="1">'A13 GD 2016'!$A$21:$P$26</definedName>
    <definedName name="_xlnm._FilterDatabase" localSheetId="2" hidden="1">'A20 AL'!$A$16:$Q$23</definedName>
    <definedName name="_xlnm._FilterDatabase" localSheetId="4" hidden="1">'A31 Comunicaciones'!$A$18:$Q$26</definedName>
    <definedName name="_xlnm._FilterDatabase" localSheetId="5" hidden="1">'A35 13 Fábricas'!$A$18:$T$52</definedName>
    <definedName name="_xlnm._FilterDatabase" localSheetId="6" hidden="1">'A40 USPEC'!$A$17:$AN$31</definedName>
    <definedName name="_xlnm._FilterDatabase" localSheetId="7" hidden="1">'A41 217009 Coldeportes'!$A$16:$AO$16</definedName>
    <definedName name="_xlnm._FilterDatabase" localSheetId="8" hidden="1">'A45 Fonsecon'!$A$17:$R$31</definedName>
    <definedName name="_xlnm._FilterDatabase" localSheetId="9" hidden="1">'A46 29 FAB '!$A$18:$R$52</definedName>
    <definedName name="_xlnm._FilterDatabase" localSheetId="10" hidden="1">'A48 197060 MEN '!$A$17:$AO$45</definedName>
    <definedName name="_xlnm._FilterDatabase" localSheetId="11" hidden="1">'A49 216169 PVGII'!$A$15:$AP$29</definedName>
    <definedName name="_xlnm._FilterDatabase" localSheetId="12" hidden="1">'A50 SISBEN IV'!$A$18:$R$29</definedName>
    <definedName name="_xlnm._FilterDatabase" localSheetId="13" hidden="1">'A51 TIQUETES'!$A$16:$AP$40</definedName>
    <definedName name="_xlnm._FilterDatabase" localSheetId="14" hidden="1">'A52 INCUMPLIMIENTOS'!$A$15:$WVY$39</definedName>
    <definedName name="_xlnm._FilterDatabase" localSheetId="15" hidden="1">'A53 DPS1'!$A$19:$AQ$31</definedName>
    <definedName name="_xlnm._FilterDatabase" localSheetId="16" hidden="1">'A54 DPS3'!$A$20:$Q$34</definedName>
    <definedName name="_xlnm._FilterDatabase" localSheetId="17" hidden="1">'A55 ICBF Y FND'!$A$15:$Q$29</definedName>
    <definedName name="_xlnm._FilterDatabase" localSheetId="18" hidden="1">'A56 CONTINGENCIAS'!$A$16:$R$32</definedName>
    <definedName name="_xlnm._FilterDatabase" localSheetId="19" hidden="1">'A57 CONTRATACIÓN DIRECTA'!$A$16:$N$16</definedName>
    <definedName name="_xlnm._FilterDatabase" localSheetId="0" hidden="1">Resumen!$A$5:$I$27</definedName>
    <definedName name="_xlnm.Print_Area" localSheetId="6">'A40 USPEC'!$A$1:$P$38</definedName>
    <definedName name="_xlnm.Print_Area" localSheetId="7">'A41 217009 Coldeportes'!$A$1:$P$39</definedName>
    <definedName name="_xlnm.Print_Area" localSheetId="8">'A45 Fonsecon'!$A$1:$Q$44</definedName>
    <definedName name="_xlnm.Print_Area" localSheetId="10">'A48 197060 MEN '!#REF!</definedName>
    <definedName name="_xlnm.Print_Area" localSheetId="11">'A49 216169 PVGII'!$A$1:$Q$37</definedName>
    <definedName name="_xlnm.Print_Area" localSheetId="14">'A52 INCUMPLIMIENTOS'!$A$1:$Q$43</definedName>
    <definedName name="_xlnm.Print_Area" localSheetId="17">'A55 ICBF Y FND'!$A$1:$P$33</definedName>
    <definedName name="_xlnm.Print_Area" localSheetId="18">'A56 CONTINGENCIAS'!$A$1:$O$43</definedName>
    <definedName name="_xlnm.Print_Area" localSheetId="19">'A57 CONTRATACIÓN DIRECTA'!$A$1:$M$32</definedName>
    <definedName name="Print_Titles" localSheetId="16">'A54 DPS3'!#REF!</definedName>
    <definedName name="Print_Titles" localSheetId="20">'A58 DEPURACIÓN CGR'!#REF!</definedName>
    <definedName name="Print_Titles" localSheetId="21">'A59 ANH 216140'!#REF!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31" l="1"/>
  <c r="M6" i="132"/>
  <c r="B27" i="31" l="1"/>
  <c r="B30" i="31" s="1"/>
  <c r="H26" i="31" l="1"/>
  <c r="D26" i="31"/>
  <c r="C26" i="31"/>
  <c r="H25" i="31"/>
  <c r="D25" i="31"/>
  <c r="C25" i="31"/>
  <c r="N5" i="140"/>
  <c r="D24" i="31"/>
  <c r="C24" i="31"/>
  <c r="M5" i="139"/>
  <c r="H24" i="31" s="1"/>
  <c r="F23" i="31" l="1"/>
  <c r="E23" i="31"/>
  <c r="A32" i="126"/>
  <c r="D23" i="31" s="1"/>
  <c r="C23" i="31"/>
  <c r="D22" i="31"/>
  <c r="C22" i="31"/>
  <c r="A34" i="129"/>
  <c r="D21" i="31" s="1"/>
  <c r="C21" i="31"/>
  <c r="D20" i="31"/>
  <c r="C20" i="31"/>
  <c r="H19" i="31"/>
  <c r="F19" i="31"/>
  <c r="E19" i="31"/>
  <c r="D19" i="31"/>
  <c r="C19" i="31"/>
  <c r="D18" i="31"/>
  <c r="C18" i="31"/>
  <c r="D17" i="31"/>
  <c r="C17" i="31"/>
  <c r="D15" i="31"/>
  <c r="C15" i="31"/>
  <c r="H13" i="31"/>
  <c r="D14" i="31"/>
  <c r="C14" i="31"/>
  <c r="F13" i="31"/>
  <c r="E13" i="31"/>
  <c r="D13" i="31"/>
  <c r="C13" i="31"/>
  <c r="H12" i="31"/>
  <c r="F12" i="31"/>
  <c r="E12" i="31"/>
  <c r="D12" i="31"/>
  <c r="C12" i="31"/>
  <c r="D11" i="31"/>
  <c r="C11" i="31"/>
  <c r="A52" i="133"/>
  <c r="D10" i="31" s="1"/>
  <c r="C10" i="31"/>
  <c r="H9" i="31" l="1"/>
  <c r="F9" i="31"/>
  <c r="E9" i="31"/>
  <c r="D9" i="31"/>
  <c r="C9" i="31"/>
  <c r="H8" i="31"/>
  <c r="N6" i="134"/>
  <c r="F8" i="31"/>
  <c r="E8" i="31"/>
  <c r="D8" i="31"/>
  <c r="C8" i="31"/>
  <c r="H7" i="31"/>
  <c r="D7" i="31"/>
  <c r="C7" i="31"/>
  <c r="D6" i="31"/>
  <c r="C6" i="31"/>
  <c r="G50" i="138" l="1"/>
  <c r="F50" i="138"/>
  <c r="F18" i="31" s="1"/>
  <c r="G49" i="138"/>
  <c r="F49" i="138"/>
  <c r="E18" i="31" s="1"/>
  <c r="M5" i="138"/>
  <c r="H18" i="31" s="1"/>
  <c r="G64" i="137" l="1"/>
  <c r="F64" i="137"/>
  <c r="F14" i="31" s="1"/>
  <c r="G63" i="137"/>
  <c r="F63" i="137"/>
  <c r="E14" i="31" s="1"/>
  <c r="L5" i="137"/>
  <c r="H14" i="31" s="1"/>
  <c r="F35" i="136" l="1"/>
  <c r="F20" i="31" s="1"/>
  <c r="F34" i="136"/>
  <c r="E20" i="31" s="1"/>
  <c r="N5" i="136"/>
  <c r="H20" i="31" s="1"/>
  <c r="G39" i="135"/>
  <c r="F39" i="135"/>
  <c r="F38" i="135"/>
  <c r="M5" i="135"/>
  <c r="G34" i="134"/>
  <c r="F34" i="134"/>
  <c r="G33" i="134"/>
  <c r="F33" i="134"/>
  <c r="G62" i="133"/>
  <c r="F62" i="133"/>
  <c r="F10" i="31" s="1"/>
  <c r="G61" i="133"/>
  <c r="F61" i="133"/>
  <c r="E10" i="31" s="1"/>
  <c r="S51" i="133"/>
  <c r="R51" i="133"/>
  <c r="S49" i="133"/>
  <c r="R49" i="133"/>
  <c r="S47" i="133"/>
  <c r="R47" i="133"/>
  <c r="S46" i="133"/>
  <c r="R46" i="133"/>
  <c r="S40" i="133"/>
  <c r="R40" i="133"/>
  <c r="S39" i="133"/>
  <c r="R39" i="133"/>
  <c r="S38" i="133"/>
  <c r="R38" i="133"/>
  <c r="S36" i="133"/>
  <c r="R36" i="133"/>
  <c r="S35" i="133"/>
  <c r="R35" i="133"/>
  <c r="S33" i="133"/>
  <c r="R33" i="133"/>
  <c r="S32" i="133"/>
  <c r="R32" i="133"/>
  <c r="S31" i="133"/>
  <c r="R31" i="133"/>
  <c r="S30" i="133"/>
  <c r="R30" i="133"/>
  <c r="S27" i="133"/>
  <c r="R27" i="133"/>
  <c r="S22" i="133"/>
  <c r="R22" i="133"/>
  <c r="S21" i="133"/>
  <c r="R21" i="133"/>
  <c r="S20" i="133"/>
  <c r="R20" i="133"/>
  <c r="M5" i="133"/>
  <c r="H10" i="31" s="1"/>
  <c r="G32" i="132"/>
  <c r="F32" i="132"/>
  <c r="F7" i="31" s="1"/>
  <c r="G31" i="132"/>
  <c r="F31" i="132"/>
  <c r="E7" i="31" s="1"/>
  <c r="F36" i="131"/>
  <c r="F6" i="31" s="1"/>
  <c r="G35" i="131"/>
  <c r="F35" i="131"/>
  <c r="E6" i="31" s="1"/>
  <c r="B24" i="131"/>
  <c r="B23" i="131"/>
  <c r="M6" i="131"/>
  <c r="H6" i="31" s="1"/>
  <c r="G43" i="130" l="1"/>
  <c r="F43" i="130"/>
  <c r="G42" i="130"/>
  <c r="F42" i="130"/>
  <c r="N5" i="130"/>
  <c r="H44" i="129" l="1"/>
  <c r="F44" i="129"/>
  <c r="F21" i="31" s="1"/>
  <c r="F43" i="129"/>
  <c r="E21" i="31" s="1"/>
  <c r="N5" i="129"/>
  <c r="H21" i="31" s="1"/>
  <c r="F33" i="128" l="1"/>
  <c r="F22" i="31" s="1"/>
  <c r="F32" i="128"/>
  <c r="E22" i="31" s="1"/>
  <c r="Q22" i="128"/>
  <c r="M5" i="128"/>
  <c r="H22" i="31" s="1"/>
  <c r="G39" i="127" l="1"/>
  <c r="F17" i="31" s="1"/>
  <c r="G38" i="127"/>
  <c r="E17" i="31" s="1"/>
  <c r="R26" i="127"/>
  <c r="R25" i="127"/>
  <c r="R23" i="127"/>
  <c r="H39" i="127" s="1"/>
  <c r="N5" i="127"/>
  <c r="H17" i="31" s="1"/>
  <c r="H38" i="127" l="1"/>
  <c r="Q32" i="126" l="1"/>
  <c r="M32" i="126"/>
  <c r="M5" i="126"/>
  <c r="H23" i="31" s="1"/>
  <c r="F56" i="125" l="1"/>
  <c r="F15" i="31" s="1"/>
  <c r="F55" i="125"/>
  <c r="E15" i="31" s="1"/>
  <c r="Q45" i="125"/>
  <c r="G56" i="125" s="1"/>
  <c r="M5" i="125"/>
  <c r="H15" i="31" s="1"/>
  <c r="F38" i="123" l="1"/>
  <c r="F11" i="31" s="1"/>
  <c r="G37" i="123"/>
  <c r="F37" i="123"/>
  <c r="E11" i="31" s="1"/>
  <c r="Q25" i="123"/>
  <c r="G38" i="123" s="1"/>
  <c r="M5" i="123"/>
  <c r="H11" i="31" s="1"/>
  <c r="H44" i="122" l="1"/>
  <c r="G44" i="122"/>
  <c r="H43" i="122"/>
  <c r="G43" i="122"/>
  <c r="G33" i="121" l="1"/>
  <c r="F33" i="121"/>
  <c r="G32" i="121"/>
  <c r="F32" i="121"/>
  <c r="M5" i="121"/>
  <c r="D16" i="31" l="1"/>
  <c r="C16" i="31"/>
  <c r="G37" i="95" l="1"/>
  <c r="F37" i="95"/>
  <c r="F16" i="31" s="1"/>
  <c r="F27" i="31" s="1"/>
  <c r="G36" i="95"/>
  <c r="F36" i="95"/>
  <c r="E16" i="31" s="1"/>
  <c r="E27" i="31" s="1"/>
  <c r="N5" i="95"/>
  <c r="H16" i="31" s="1"/>
  <c r="H27" i="31" l="1"/>
  <c r="D2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Alexander Riano Pirajan</author>
    <author>Andrea Del Socorro Castellanos Cespedes</author>
  </authors>
  <commentList>
    <comment ref="R18" authorId="0" shapeId="0" xr:uid="{8B421A84-DDED-4B99-8917-8EEA1C10A4C2}">
      <text>
        <r>
          <rPr>
            <b/>
            <sz val="9"/>
            <color indexed="81"/>
            <rFont val="Tahoma"/>
            <family val="2"/>
          </rPr>
          <t>solo para las acciones con fecha programada posterior a la fecha del corte de seguimiento</t>
        </r>
      </text>
    </comment>
    <comment ref="F21" authorId="1" shapeId="0" xr:uid="{904F0A99-A904-404E-AA36-04A763EC08B5}">
      <text>
        <r>
          <rPr>
            <b/>
            <sz val="9"/>
            <color indexed="81"/>
            <rFont val="Tahoma"/>
            <family val="2"/>
          </rPr>
          <t>Andrea Del Socorro Castellanos Cespedes:</t>
        </r>
        <r>
          <rPr>
            <sz val="9"/>
            <color indexed="81"/>
            <rFont val="Tahoma"/>
            <family val="2"/>
          </rPr>
          <t xml:space="preserve">
No se ha evidenciado un riesgo de demoras en la elaboración del Acta de Liquidación o constancias de archivo por este tema, toda vez que los retrasos en las lioquidaciones obedecen al no cumplimiento de los insumos necesarios para la liquidación.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tc={30660A56-CF1C-4083-B7FB-F9A520271C16}</author>
    <author>Catalina Del Pilar Sanchez Bohorquez</author>
  </authors>
  <commentList>
    <comment ref="O30" authorId="0" shapeId="0" xr:uid="{30660A56-CF1C-4083-B7FB-F9A520271C16}">
      <text>
        <t>[Comentario encadenado]
Su versión de Excel le permite leer este comentario encadenado; sin embargo, las ediciones que se apliquen se quitarán si el archivo se abre en una versión más reciente de Excel. Más información: https://go.microsoft.com/fwlink/?linkid=870924
Comentario:
    20164300641872 - 20164300641792-20164300641972-20164300693042-20164300693022-20164300692982-20164300693102-20164300693012-20164300693052-20164300693002-20164300692972-20164300693082-20164300693062-20164300702602</t>
      </text>
    </comment>
    <comment ref="O42" authorId="1" shapeId="0" xr:uid="{17B3B4A7-E661-4DF5-9534-C493D6D48BA5}">
      <text>
        <r>
          <rPr>
            <b/>
            <sz val="9"/>
            <color indexed="81"/>
            <rFont val="Tahoma"/>
            <family val="2"/>
          </rPr>
          <t>Catalina Del Pilar Sanchez Bohorquez:</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tc={A7DAC311-39F5-4449-889D-405124B1132A}</author>
  </authors>
  <commentList>
    <comment ref="G36" authorId="0" shapeId="0" xr:uid="{A7DAC311-39F5-4449-889D-405124B1132A}">
      <text>
        <t>[Comentario encadenado]
Su versión de Excel le permite leer este comentario encadenado; sin embargo, las ediciones que se apliquen se quitarán si el archivo se abre en una versión más reciente de Excel. Más información: https://go.microsoft.com/fwlink/?linkid=870924
Comentario:
    la reunión y el memorando se realizan independientemente si se publica o no el formato</t>
      </text>
    </comment>
  </commentList>
</comments>
</file>

<file path=xl/sharedStrings.xml><?xml version="1.0" encoding="utf-8"?>
<sst xmlns="http://schemas.openxmlformats.org/spreadsheetml/2006/main" count="2648" uniqueCount="1543">
  <si>
    <t>Consolidado de Avances de  los Planes de Mejoramiento de Auditorías de Gestión - ACI</t>
  </si>
  <si>
    <t xml:space="preserve">Corte de seguimiento: </t>
  </si>
  <si>
    <t>cod</t>
  </si>
  <si>
    <t>Auditoría (Tema)</t>
  </si>
  <si>
    <t>Fecha informe</t>
  </si>
  <si>
    <t>No. acciones</t>
  </si>
  <si>
    <t>Porcentaje de cumplimiento del Plan de Mejoramiento 
(al corte del seguimiento)</t>
  </si>
  <si>
    <t>Porcentaje de cumplimiento del Plan de Mejoramiento 
(total)</t>
  </si>
  <si>
    <t>Acciones pendientes de ejecución (síntesis)</t>
  </si>
  <si>
    <t>Fecha de cierre (programada)</t>
  </si>
  <si>
    <t>A13</t>
  </si>
  <si>
    <t>GESTIÓN DOCUMENTAL 2016</t>
  </si>
  <si>
    <t>A20</t>
  </si>
  <si>
    <t>ACOSO LABORAL</t>
  </si>
  <si>
    <t>A22</t>
  </si>
  <si>
    <t>COMISIÓN HONORARIOS NOMINA</t>
  </si>
  <si>
    <t>A31</t>
  </si>
  <si>
    <t>AUDITORIA DE SEGUIMIENTO A POLITICAS Y PLAN DE COMUNICACIONES</t>
  </si>
  <si>
    <t>A35</t>
  </si>
  <si>
    <t>AUDITORIA A LOS CONTRATOS DE FABRICAS DE DISEÑO E INTERVENTORIA (MUESTRA DE 13 CONTRATOS)</t>
  </si>
  <si>
    <t>A40</t>
  </si>
  <si>
    <t>Contrato Interadministrativo de Gerencia de Proyectos N°216144 suscrito entre la unidad de servicios penitenciarios y carcelarios USPEC  y el FONDO FINANCIERO DE PROYECTOS DE DESARROLLO - FONADE</t>
  </si>
  <si>
    <t>A41</t>
  </si>
  <si>
    <t>CONVENIO 217009 SUSCRITO ENTRE FONADE y COLDEPORTES</t>
  </si>
  <si>
    <t>A45</t>
  </si>
  <si>
    <t>Convenio Interadministrativo No. 215028 de 2015 con el Fondo Nacional de Seguridad y Convivencia Ciudadana FONSECON</t>
  </si>
  <si>
    <t>A46</t>
  </si>
  <si>
    <t>Una muestra de los Contratos de Fábricas (29 contratos)</t>
  </si>
  <si>
    <t>A48</t>
  </si>
  <si>
    <t>A49</t>
  </si>
  <si>
    <t>Contrato de prestación de servicios suscrito entre el consorcio alianza – Colpatria actuando como vocera del fideicomiso programa de vivienda gratuita II y el Fondo Financiero de Proyectos de Desarrollo – Fonade con el Ministerio de Vivienda, Ciudad y Territorio. 216169 de 2016.</t>
  </si>
  <si>
    <t>A50</t>
  </si>
  <si>
    <t>Convenio Interadministrativo No. 216220 de 2016 con DNP- SISBEN IV</t>
  </si>
  <si>
    <t>Total</t>
  </si>
  <si>
    <t xml:space="preserve">
FORMATO SEGUIMIENTO A PLANES DE MEJORAMIENTO AUDITORÍAS DE GESTIÓN
</t>
  </si>
  <si>
    <t>Fecha de informe de la auditoría (dd/mm/aa):</t>
  </si>
  <si>
    <t>Fecha de Elaboración del Plan de mejoramiento (dd/mm/aa):</t>
  </si>
  <si>
    <t>Fecha de seguimiento (dd/mm/aa):</t>
  </si>
  <si>
    <t>Fecha de cierre (dd/mm/aa):</t>
  </si>
  <si>
    <t>Objeto de auditoría:</t>
  </si>
  <si>
    <t>Gestión documental 2016</t>
  </si>
  <si>
    <t>Dependencia(s) auditada(s):</t>
  </si>
  <si>
    <t>Subgerencia Administrativa y Servicios Administrativos.</t>
  </si>
  <si>
    <t>Líder(es) del proceso(s) auditado(s):</t>
  </si>
  <si>
    <t xml:space="preserve">Blanca Irene Echavaria Lotero (Subgerente Administrativo) Hector Amar Gil (Gerente Senior Area de servicios administrativos)                                                                                                                                                                                                                                                              </t>
  </si>
  <si>
    <t>Auditor(es):</t>
  </si>
  <si>
    <t>CLAUDIA MARCELA OSPINA</t>
  </si>
  <si>
    <t>Acciones de mejora por observación</t>
  </si>
  <si>
    <t>N° acción</t>
  </si>
  <si>
    <t>Observación</t>
  </si>
  <si>
    <t>Riesgo identificado (codificado si existe en el Mapa Institucional)</t>
  </si>
  <si>
    <t>Acción</t>
  </si>
  <si>
    <t>Responsable</t>
  </si>
  <si>
    <t>Producto o entregable (unidad de medida)</t>
  </si>
  <si>
    <t>Cantidad</t>
  </si>
  <si>
    <t>Fecha fin programada</t>
  </si>
  <si>
    <t>Fecha de terminación (real)</t>
  </si>
  <si>
    <t>% Avance verificado por la ACI</t>
  </si>
  <si>
    <t>Actividades o productos pendientes</t>
  </si>
  <si>
    <t xml:space="preserve"> Soportes del avance</t>
  </si>
  <si>
    <t>Registro de modificaciones</t>
  </si>
  <si>
    <t>La política de gestión documental no incluye el componente de cooperación, articulación y coordinación entre las diferentes áreas, incumpliendo lo establecido en el Decreto 1080 de 2015 Artículo 2.8.2.5.6 Componentes de la política de gestión documental.</t>
  </si>
  <si>
    <t>RGFIN 30</t>
  </si>
  <si>
    <t xml:space="preserve"> Presentación y aprobación por parte del Comité Institucional de Desarrollo Administrativos de la formulación del documento.</t>
  </si>
  <si>
    <t>Servicios Administrativos</t>
  </si>
  <si>
    <t>Auditoria realizada antes del junio de 2017</t>
  </si>
  <si>
    <t>FAP300 Acta de Reunión Interna del Comité Institucional de Desarrollo Administrativo (28/02/2017) Se observó la presentación y aprobación de la política de gestión documental en el Comité Institucional de Desarrollo Administrativo; la cual incluye el componente de cooperación, articulación y coordinación entre las diferentes áreas,</t>
  </si>
  <si>
    <t>N/A</t>
  </si>
  <si>
    <t>Realizar una campaña bimensual por medio de piezas gráficas a dar a conocer e implementar la Política de Gestión Documental actualmente aprobada.</t>
  </si>
  <si>
    <t>FDI 800 Solicitud de campaña de sensibilización - comunicaciones.
- Politica de Gestión Documental
- Campaña de divulgación.</t>
  </si>
  <si>
    <t>RGADM11</t>
  </si>
  <si>
    <t xml:space="preserve">                                                                                                                                                                                                 
 Realizar el seguimiento respectivo al cumplimiento de los planes de acción respecto  a las TRD por medio de la matriz de control establecida por el Área de Servicios Administrativos.</t>
  </si>
  <si>
    <t xml:space="preserve"> Fortalecer la formulación del Plan Institucional de Archivos  ya se presentaron las debilidades expuestas en el informe, lo que podría conllevar a una limitación en el alcance de los planes, programas y proyectos a corto, mediano y largo plazo, que permiten desarrollar la función archivística de la entidad en un período determinado.  </t>
  </si>
  <si>
    <t xml:space="preserve">Realizar mesa de trabajo con  áreas de la entidad con el fin de fortalecer el alcance de los planes, programas y proyectos a corto, mediano y largo plazo del Plan Institucional de Archivos (PINAR). </t>
  </si>
  <si>
    <t>FAP300 Acta de Reunión Interna (30/03/2017) Se evidenció mesa de trabajo entre las áreas de Planeación y Gestión de Riesgos, Servicios Administrativos y Tecnología de la Información, para el fortalecimiento  de los planes, programas y proyectos del PINAR</t>
  </si>
  <si>
    <t xml:space="preserve"> Realizar la presentación y aprobación del  Plan Institucional de Archivos (PINAR) por parte del Comite Institucional de Desarrollo Administrativo.</t>
  </si>
  <si>
    <t>FAP300 Acta de Reunión Interna del Comité Institucional de Desarrollo Administrativo (31/0572017).Se observó la presentación y aprobación del PINAR en el Comité Institucional de Desarrollo Administrativo en su sesión de mayo de 2017</t>
  </si>
  <si>
    <t>Elaboró:</t>
  </si>
  <si>
    <t>Resumen de avance</t>
  </si>
  <si>
    <t>Porcentaje Alcanzado</t>
  </si>
  <si>
    <t>Porcentaje esperado</t>
  </si>
  <si>
    <t>Porcentaje de cumplimiento de las acciones del Plan de mejoramiento a la fecha 
(Acciones cumplidas al corte de seguimiento / Acciones por cumplir al corte del seguimiento)</t>
  </si>
  <si>
    <t>Porcentaje de cumplimiento de la totalidad de acciones del Plan de mejoramiento
(Acciones cumplidas al corte de seguimiento / Acciones del plan)</t>
  </si>
  <si>
    <t>Fecha de elaboración del plan de mejoramiento (dd/mm/aa):</t>
  </si>
  <si>
    <t xml:space="preserve">Verificar que las quejas interpuestas por acoso laboral y la gestión realizada por el Comité de Convivencia Laboral se encuentren dentro de los lineamientos de la normatividad legal vigente.
</t>
  </si>
  <si>
    <t>Talento Humano</t>
  </si>
  <si>
    <t>Gerente de Talento Humano</t>
  </si>
  <si>
    <t>Se corroboró que el procedimiento PAP 623 "Trámite de Queja por Acoso Laboral", no contempla en su normatividad y documentos asociados la Resolución No. 440 de 2016 de conformación del Comité de Convivencia Laboral 2016-2018, sino por el contrario incorpora la Resolución No. 155 de 2012, la que conformó el Comité para el periodo 2012-2014 y ya se encuentra derogada.</t>
  </si>
  <si>
    <t>RGADM12</t>
  </si>
  <si>
    <t>1). Realizar la solicitud de modificación al Procedimiento PAP 623 “Trámite de Queja por Acoso Laboral".</t>
  </si>
  <si>
    <t>ÁREA DE TALENTO HUMANO
MIEMBROS COMITÉ DE CONVIVENCIA LABORAL</t>
  </si>
  <si>
    <t>Solicitud de modificación en el CIC del Procedimiento PAP623  “Trámite de Queja por Acoso Laboral".</t>
  </si>
  <si>
    <t>NA</t>
  </si>
  <si>
    <t>2). Realizar el ajuste y revisión del porcedimiento hasta la aprobación por parte del Gerente de Organización y Métodos.</t>
  </si>
  <si>
    <t>Versión final del  Procedimiento PAP623  “Trámite de Queja por Acoso Laboral".</t>
  </si>
  <si>
    <t>Se evidenció que el Reglamento de Trabajo de FONADE no se encuentra conforme a lo dispuesto en la Resolución No. 652 de 2012 y No. 1356 de 2012, respecto a la conformación del Comité y el término para efectuar sus reuniones.</t>
  </si>
  <si>
    <t>RGCHU16</t>
  </si>
  <si>
    <t>ÁREA DE TALENTO HUMANO</t>
  </si>
  <si>
    <t>2). Aprobar por parte de la Alta Gerencia.</t>
  </si>
  <si>
    <t>Reglamento de Trabajo de FONADE aprobado</t>
  </si>
  <si>
    <t>No se comprobó en la vigencia 2016, la presentación a la Alta Dirección del informe anual de resultados de la gestión del Comité de Convivencia Laboral conformado mediante la Resolución 510 de 2014, incumpliéndose con lo establecido en el numeral 8 del artículo 6 de la Resolución 652 de 2012.</t>
  </si>
  <si>
    <t>2). Incluir en el Procedimiento PAP 623 “Trámite de Queja por Acoso Laboral" controles para que se presenten los informes anuales de la gestión del Comité de Convivencia Laboral a la alta dirección.</t>
  </si>
  <si>
    <t>Se verificó que el procedimiento PAP623 “Trámite de Queja por Acoso Laboral “ no indica dentro de sus actividades, el momento en que se deben realizar las reuniones ordinarias, ya que siempre que se reciba una queja, es necesario convocar a reunión extraordinaria; la falta de claridad en el procedimiento sobre el momento en que se efectúan las reuniones ordinarias puede generar confusión sobre el tipo de reunión que el Comité va a llevar a cabo para analizar los casos de acoso laboral,  y a que se incumpla la Resolución No. 652 de 2012 en su artículo 9º,  teniendo en cuenta que las reuniones ordinarias se requiere realizarlas cada tres meses.</t>
  </si>
  <si>
    <t>Incluir en el procedimiento PAP 623 “Trámite de Queja por Acoso Laboral" controles para propender por la oportunidad para realizar las reuniones ordinarias y las extraordinarias.</t>
  </si>
  <si>
    <t>Realizar las acciones respectivas para la modificación del memorando No. 20124400249943 del 03 de diciembre de 2012 radicado en ORFEO, ya que este no corresponde al documento mediante el cual se estableció el procedimiento para la elección de los representantes de los servidores públicos de FONADE, contemplado en la Resolución 510 de 2014.</t>
  </si>
  <si>
    <t>2). Incluir en el Procedimiento PAP 623 “Trámite de Queja por Acoso Laboral", controles para garantizar la integridad de los documentos relacionados con el CCL cargados en el ORFEO.</t>
  </si>
  <si>
    <t>Se evidenció que no existe Reglamento actualizado del Comité de Convivencia Laboral,  al que se refiere el numeral 5o  del Procedimiento PAP623 "Trámite de Queja por Acoso Laboral", teniendo en cuenta que el aportado fue con relación al Comité de Convivencia Laboral conformado mediante la Resolución No. 510 de 2014.</t>
  </si>
  <si>
    <t>Estudiar la pertinencia de establecer un nuevo Reglamento para el CCL, o por el contrario, de continuar con el actual, adoptándolo dentro del  PAP 623 “Trámite de Queja por Acoso Laboral".</t>
  </si>
  <si>
    <t>Acta de CCL con decisión adoptada por sus miembros.</t>
  </si>
  <si>
    <t>CLAUDIA MARCELA OSPINA GOMEZ</t>
  </si>
  <si>
    <t>Porcentaje alcanzado</t>
  </si>
  <si>
    <t>Realizar la evaluación de los estandares minimos de evalución y metodos en el tramite de vacaciones.</t>
  </si>
  <si>
    <t>Area de Talento Humano</t>
  </si>
  <si>
    <t>BEATRIZ AMALIA SANCHEZ LUQUE, Gerente de Talento Humano</t>
  </si>
  <si>
    <t>Fecha Fin Programada</t>
  </si>
  <si>
    <t xml:space="preserve">El procedimiento PAP603 V3 2017-03-17 establecido por la Entidad para la solicitud y trámite de las vacaciones   se encuentra desactualizado y no refleja la gestión actual en cuanto a la suscripción del acto administrativo de estas, el cual se encuentra a cargo de la Subgerencia Administrativa mediante delegación.     </t>
  </si>
  <si>
    <t>RGCHU25</t>
  </si>
  <si>
    <t>Revisar y ajustar el Procedimiento  Solicitud y trámite de vacaciones -  PAP603, incluyendo la revisión y aprobación por parte de la Gerente del Área de Organización y Métodos.</t>
  </si>
  <si>
    <t>Gerente de Unidad  - Área deTalento Humano
Profesional Junior 2 - Área deTalento Humano</t>
  </si>
  <si>
    <t>Porcentaje de cumplimiento de las acciones del Plan de mejoramiento a la fecha (Acciones cumplidas al corte de seguimiento / Acciones por cumplir al corte del seguimiento)</t>
  </si>
  <si>
    <t>Auditoria de seguimiento a Políticas y Plan de Comunicaciones</t>
  </si>
  <si>
    <t>Equipo de Comunicaciones y Relaciones Corporativas</t>
  </si>
  <si>
    <t>Christian Pardo Quinn</t>
  </si>
  <si>
    <t>Diego Ossa Guevara</t>
  </si>
  <si>
    <t xml:space="preserve">% Esperado </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</si>
  <si>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</si>
  <si>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RGCHU20</t>
  </si>
  <si>
    <t>Elaborar el protocolo para la validación y publicación de información, a través de Comunicados y Redes Sociales, que cumplan los estándares técnicos, mitigando así posibles impactos en la reputación por publicación de información imprecisa.</t>
  </si>
  <si>
    <t>Líder equipo de Comunicaciones y Relaciones Corporativas</t>
  </si>
  <si>
    <t xml:space="preserve">Propuesta de creación del equipo como área </t>
  </si>
  <si>
    <t>Elaborar propuesta borrador sobre las funciones del Equipo de Comunicaciones de ENTerritorio para ser incluido en el acto administrativo como Grupo de Trabajo</t>
  </si>
  <si>
    <t>Actualizar el Manual de Crisis, manual de imagen corporativa y manual de comunicaciones.</t>
  </si>
  <si>
    <t>Ejecutar 10 talleres/capacitaciones a Directivos sobre habilidades de comunicación y protocolo de Comunicaciones</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</si>
  <si>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</si>
  <si>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RGRIE01</t>
  </si>
  <si>
    <t>Ajustar la propuesta teniendo en cuenta lo solicitado por la Gerencia General.</t>
  </si>
  <si>
    <t xml:space="preserve">Plan de Comunicaciones aprobado </t>
  </si>
  <si>
    <t>Se presentó en reunión con Gerencia en la fecha establecida. Se adjunta copia de listado de asistencia y estrategia.</t>
  </si>
  <si>
    <t xml:space="preserve">Presentación de la propuesta a la Gerencia para su aprobación </t>
  </si>
  <si>
    <t>Se presentó en reunión con Gerencia en la fecha establecida. Se adjunta copia de listdo de asistencia y estrategia</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</si>
  <si>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</si>
  <si>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Ajustar y aprobar la documentación del Manual de Comunicaciones</t>
  </si>
  <si>
    <t>Manual de Comunicaciones Publicado</t>
  </si>
  <si>
    <t>Se ajustó el manual de  Comunicaciones y el Manual de Manejo de Redes Sociales. Se solicitó al área de organización y métodos su publicación.Caso RF-31063-2-332
CHG-31631-1-229</t>
  </si>
  <si>
    <t>Publicar el Manual de Comunicaciones</t>
  </si>
  <si>
    <t>Se publicó en el catálogo documental el Manual de Comunicaciones MDI010 Versión 7. http://www.fonade.gov.co/CatalogoDocumental/procesos/subversion/SGC/Documentos/7_Manuales/MDI010V7.pdf</t>
  </si>
  <si>
    <t>DIEGO OSSA GUEVARA</t>
  </si>
  <si>
    <t>SEGUIMIENTO A PLANES DE MEJORAMIENTO AUDITORÍAS DE GESTIÓN</t>
  </si>
  <si>
    <t>CÓDIGO:</t>
  </si>
  <si>
    <t>FAU021</t>
  </si>
  <si>
    <t>VERSIÓN:</t>
  </si>
  <si>
    <t>1</t>
  </si>
  <si>
    <t>AUDITORIA INTERNA</t>
  </si>
  <si>
    <t>VIGENCIA:</t>
  </si>
  <si>
    <t>2018-05-28</t>
  </si>
  <si>
    <t xml:space="preserve">SUBGERENCIA TECNICA, SUBGERENCIA DE CONTRATACION </t>
  </si>
  <si>
    <t>ADRIANA DEL PILAR CORREA- LUZ STELLA TRILLOS</t>
  </si>
  <si>
    <t xml:space="preserve"> CLAUDIA OSPINA, CELENY GONZALEZ, JOSE ALEXANDER RIAÑO, DIEGO OSSA</t>
  </si>
  <si>
    <t>Soportes del avance</t>
  </si>
  <si>
    <t>No. De dias entre la fecha del plan y la fecha fin programada(k)</t>
  </si>
  <si>
    <t>No. Dias entre la  fecha del seguimiento y la fecha del plan</t>
  </si>
  <si>
    <r>
      <rPr>
        <b/>
        <sz val="9"/>
        <color theme="1"/>
        <rFont val="Arial"/>
        <family val="2"/>
      </rPr>
      <t>Observación No. 1. Creación de Fondo rotatorio para operación del esquema de contratos de fábricas.</t>
    </r>
    <r>
      <rPr>
        <sz val="9"/>
        <color theme="1"/>
        <rFont val="Arial"/>
        <family val="2"/>
      </rPr>
      <t xml:space="preserve">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r>
  </si>
  <si>
    <r>
      <rPr>
        <b/>
        <sz val="8"/>
        <color theme="1"/>
        <rFont val="Arial"/>
        <family val="2"/>
      </rPr>
      <t>Riesgo Emergente 1:</t>
    </r>
    <r>
      <rPr>
        <sz val="8"/>
        <rFont val="Arial"/>
        <family val="2"/>
      </rPr>
      <t xml:space="preserve">
Impacto operativo para la Entidad debido a la omisión de gestiones administrativas para el cumplimiento de las directrtices aprobadas por Junta Directiva, generando reprocesos y dificultades en la ejecución y cumplimiento del plan de acción institucional.</t>
    </r>
  </si>
  <si>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</si>
  <si>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Asesoría Jurídica (Secretaría Junta Directiva)</t>
  </si>
  <si>
    <t xml:space="preserve">Lista de Chequeo </t>
  </si>
  <si>
    <t>Presentar en Junta Directiva los recursos dispuestos por FONADE no recuperados en el marco de la ejecución de los contratos de fábricas.</t>
  </si>
  <si>
    <t xml:space="preserve">Subgerencia Técnica (Gerencia de Fábricas - Gerencia de convenios) </t>
  </si>
  <si>
    <t>Acta de Junta Directiva</t>
  </si>
  <si>
    <r>
      <rPr>
        <b/>
        <sz val="9"/>
        <color theme="1"/>
        <rFont val="Arial"/>
        <family val="2"/>
      </rPr>
      <t>Observación No. 2. Contratos de fábricas terminados sin liquidar y con efecto en vencimiento de plazos de liquidación de convenios para recuperar recursos.</t>
    </r>
    <r>
      <rPr>
        <sz val="9"/>
        <color theme="1"/>
        <rFont val="Arial"/>
        <family val="2"/>
      </rPr>
      <t xml:space="preserve">
En 12 contratos se evidenció atraso en la liquidación, debido a que terminado el plazo contractual de ejecución, tienen registros pendientes de suscripción o cierre. El periodo de atraso oscila ent</t>
    </r>
    <r>
      <rPr>
        <sz val="9"/>
        <rFont val="Arial"/>
        <family val="2"/>
      </rPr>
      <t xml:space="preserve">re 9 </t>
    </r>
    <r>
      <rPr>
        <sz val="9"/>
        <color theme="1"/>
        <rFont val="Arial"/>
        <family val="2"/>
      </rPr>
      <t xml:space="preserve">y 43 meses. </t>
    </r>
  </si>
  <si>
    <r>
      <rPr>
        <b/>
        <sz val="8"/>
        <rFont val="Arial"/>
        <family val="2"/>
      </rPr>
      <t>RGPRO40</t>
    </r>
    <r>
      <rPr>
        <sz val="8"/>
        <color indexed="53"/>
        <rFont val="Arial"/>
        <family val="2"/>
      </rPr>
      <t xml:space="preserve">
</t>
    </r>
    <r>
      <rPr>
        <sz val="8"/>
        <color indexed="8"/>
        <rFont val="Arial"/>
        <family val="2"/>
      </rPr>
      <t>Impacto operacional por retrasos en las actividades, debido al incumplimiento de los términos para la liquidación de contratos y convenios, a causa de demoras en la entrega de los insumos y soportes técnicos, legales, documentales, financieros y presupuestales por parte del área interesada y/o demora en la elaboración, revisión y/o firma del proyecto de las actas de liquidación de contratos, convenios y/o constancias de archivo, por parte del Área de Contratación, Controversias Contractuales y Liquidaciones, Subgerencias, contratistas o clientes.</t>
    </r>
  </si>
  <si>
    <t>Iniciar acciones de incumplimiento a los contratista de fábricas afectando póliza de cumplimiento o calidad según aplique (11 contratos)</t>
  </si>
  <si>
    <t>Subgerencia Técnica (Gerencia de Fábricas - Gerencia de convenios)
Subgerencia de Contratación</t>
  </si>
  <si>
    <t>Soporte trámite incumplimiento</t>
  </si>
  <si>
    <t>Definir las actas de servicio ejecutadas (así no estén firmadas) que cuentan con los soportes de ejecución, CDP y RP, para gestionar el pago a los contratistas (13 contratos)</t>
  </si>
  <si>
    <t>Subgerencia Técnica (Gerencia de Fábricas - Gerencia de convenios)</t>
  </si>
  <si>
    <t>soporte trámite de pagos</t>
  </si>
  <si>
    <t>Soporte trámite de pagos</t>
  </si>
  <si>
    <t>Definir las actas de servicio ejecutadas (así no estén firmadas) que cuentan con los soportes de ejecución, sin CDP y RP, para gestionar el pago vía comité de conciliación (3 contratos) - origen FONADE</t>
  </si>
  <si>
    <t>Fichas de casos en comité de conciliación</t>
  </si>
  <si>
    <t xml:space="preserve">Se presentaron 4 Fichas de Conciliación (VIP, BOMA, GC.CA Y PEYCO)
</t>
  </si>
  <si>
    <r>
      <rPr>
        <b/>
        <sz val="9"/>
        <color theme="1"/>
        <rFont val="Arial"/>
        <family val="2"/>
      </rPr>
      <t>Observación No. 3. Reintegros pendientes de los recursos de los convenios a FONADE</t>
    </r>
    <r>
      <rPr>
        <sz val="9"/>
        <color theme="1"/>
        <rFont val="Arial"/>
        <family val="2"/>
      </rPr>
      <t>.
Se han ejecutado $11.419,7 millones asociados a convenios de los cuales $10.289,2 millones han sido reintegrados por estos a FONADE y están pendientes por reintegrar $1.409,4 millones de 17 convenios asociados a 10 contratos de fábricas.</t>
    </r>
  </si>
  <si>
    <r>
      <rPr>
        <b/>
        <sz val="8"/>
        <rFont val="Arial"/>
        <family val="2"/>
      </rPr>
      <t>Riesgo Emergente 2:</t>
    </r>
    <r>
      <rPr>
        <sz val="8"/>
        <rFont val="Arial"/>
        <family val="2"/>
      </rPr>
      <t xml:space="preserve">
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t>
    </r>
    <r>
      <rPr>
        <sz val="8"/>
        <color indexed="12"/>
        <rFont val="Arial"/>
        <family val="2"/>
      </rPr>
      <t xml:space="preserve">
</t>
    </r>
    <r>
      <rPr>
        <sz val="8"/>
        <color indexed="10"/>
        <rFont val="Arial"/>
        <family val="2"/>
      </rPr>
      <t xml:space="preserve">
</t>
    </r>
    <r>
      <rPr>
        <sz val="8"/>
        <color indexed="8"/>
        <rFont val="Arial"/>
        <family val="2"/>
      </rPr>
      <t xml:space="preserve">
</t>
    </r>
  </si>
  <si>
    <t>Conciliar las cifras entre el Fondo de Ejecución de Proyectos y Gerencia de Fábricas, a partir del insumo de la auditoría (hoja: OBSV #4 Y 5), para establecer la cifra objeto de devolución por cada contrato de fábrica</t>
  </si>
  <si>
    <t>Subgerencia Técnica (Gerencia de Fábricas - Gerencia de convenios)
Subgerencia Financiera (Gerencia de Presupuesto)</t>
  </si>
  <si>
    <t>Archivo con cifras depuradas por contrato y convenio</t>
  </si>
  <si>
    <t xml:space="preserve">Se realizó la conciliación para 12 contratos con corte a Junio 30/2018:
*conciliacion de cifras presupuesto vrs fabricas.xls
*Saldos por convenios.xls
*Archivo excel informe ejecución de fabricas audit CI junio 30 2018- recibido por correo el 10/10/2018 del usuario szarate. 
*FAP601 LISTA DE ASISTENCIA: 30/08/2018, 29/08/2018 (RNR, contingencias), 16/08/2018 (conciliación inicial) 
Soportes disponibles para el presente seguimiento a corte sep 30/2018: compartida CI-Auditoria 13 contratos: SOPORTES SGTO SEPT 30 2018
</t>
  </si>
  <si>
    <t>Determinar la vigencia de los convenios y tipificarlos para establecer de cuáles se pueden recuperar recursos y qué valores</t>
  </si>
  <si>
    <t>Subgerencia Técnica (Gerencia de Fábricas - Gerencia de convenios)
Subgerencia de Contratación (Gerencia de Liquidaciones)</t>
  </si>
  <si>
    <t>Lista de convenios con clasificación y valores (archivo)</t>
  </si>
  <si>
    <t>Archivo: Reintegro proyectado por costos fijos v1.xls, presenta información para los contratos 2132125,2132126, 2132127, 2140964,2132388,2152105,2130952, 2132389. Los contratos 2130760 y 2131063, presentan pagos por rubro contingencias por tanto no se inclueyen  en este informe.</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</si>
  <si>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</si>
  <si>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Subgerencia Financiera</t>
  </si>
  <si>
    <t>Informe con acciones adoptadas</t>
  </si>
  <si>
    <r>
      <t>Gestionar con cada cliente cuyo convenio está vigente la devolución de los recurs</t>
    </r>
    <r>
      <rPr>
        <sz val="9"/>
        <rFont val="Arial"/>
        <family val="2"/>
      </rPr>
      <t xml:space="preserve">os (17 </t>
    </r>
    <r>
      <rPr>
        <sz val="9"/>
        <color theme="1"/>
        <rFont val="Arial"/>
        <family val="2"/>
      </rPr>
      <t xml:space="preserve">convenios para 10 contratos de fábricas) </t>
    </r>
  </si>
  <si>
    <t>CDP por convenio/tercero y  contrato para reintegro de recursos</t>
  </si>
  <si>
    <r>
      <rPr>
        <b/>
        <sz val="9"/>
        <color theme="1"/>
        <rFont val="Arial"/>
        <family val="2"/>
      </rPr>
      <t>Observación No. 4. Aportes de Recursos de FONADE para costos fijos, variables y adecuaciones locativas.</t>
    </r>
    <r>
      <rPr>
        <sz val="9"/>
        <color theme="1"/>
        <rFont val="Arial"/>
        <family val="2"/>
      </rPr>
      <t xml:space="preserve">
Se han ejecutado $3.595 millones que corresponden a aportes de FONADE para 6 contratos, desagregados en: $3.550 millones para costos fijos, $19 millones para costos variables y $26 millones para adecuaciones locativas, para los cuales no está asociado un convenio. </t>
    </r>
  </si>
  <si>
    <r>
      <t xml:space="preserve">Riesgo Emergente 2:
</t>
    </r>
    <r>
      <rPr>
        <sz val="8"/>
        <rFont val="Arial"/>
        <family val="2"/>
      </rPr>
      <t xml:space="preserve">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
</t>
    </r>
  </si>
  <si>
    <t>Prorratear el valor de los costos fijos y otros que no están asociados a convenios entre los convenios beneficiarios por cada contrato de fábrica (3 contratos)</t>
  </si>
  <si>
    <t>Subgerencia Técnica (Gerencia de Fábricas)</t>
  </si>
  <si>
    <t>Cuadro soporte de distribución por contrato de fábricas</t>
  </si>
  <si>
    <t>*Escenarios costos fijos MSD.xls
*Escenarios costos fijos VIP.xls
*Escenarios costos fijos Fonade2013
Presentaciones ppt, para el comité de conciliación del 15/08/2018</t>
  </si>
  <si>
    <t>Presentar para aprobación del Comité de Conciliación el esquema de distribución de costos fijos y otros entre Convenios vigentes</t>
  </si>
  <si>
    <t>Subgerente Técnica</t>
  </si>
  <si>
    <t>Acta de comité</t>
  </si>
  <si>
    <t>Subgerencia Técnica (Gerencia de convenios)</t>
  </si>
  <si>
    <t>CDP por convenio y  contrato para reintegro de recursos</t>
  </si>
  <si>
    <t>Reintegrar recursos de convenios vigentes con CDP a FONADE, con sustento en la ejecución de las actas de servicio (Manual de Presupuesto)</t>
  </si>
  <si>
    <t>Comprobante de transacciones</t>
  </si>
  <si>
    <t>Incorporar en el manual de contratación la posiblidad de liquidación parcial de contratos de fábricas con el fin de liberar recursos para la devolución a FONADE o pagos pendientes a contratistas, sujeto a lista de chequeo de la Subgerencia de Contratación</t>
  </si>
  <si>
    <t xml:space="preserve">Subgerencia de Contratación </t>
  </si>
  <si>
    <t>Manual de Contratación actualizado</t>
  </si>
  <si>
    <t>MDI720 Manual de contratación v.10- 
ARTÍCULO 29. TIPOS DE LIQUIDACIÓN</t>
  </si>
  <si>
    <t>Subgerencia Técnica (Gerencia de Fábricas)
Subgerencia de Contratación (Gerencia de liquidaciones)</t>
  </si>
  <si>
    <r>
      <rPr>
        <b/>
        <sz val="9"/>
        <color theme="1"/>
        <rFont val="Arial"/>
        <family val="2"/>
      </rPr>
      <t>Observación No 5. Convenios sin saldo para reintegrar a FONADE que afectan los contratos No. 2132388, 2132127 y 2132126.</t>
    </r>
    <r>
      <rPr>
        <sz val="9"/>
        <color theme="1"/>
        <rFont val="Arial"/>
        <family val="2"/>
      </rPr>
      <t xml:space="preserve">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r>
  </si>
  <si>
    <r>
      <rPr>
        <b/>
        <sz val="8"/>
        <rFont val="Arial"/>
        <family val="2"/>
      </rPr>
      <t xml:space="preserve">Riesgo Emergente 2:
</t>
    </r>
    <r>
      <rPr>
        <sz val="8"/>
        <rFont val="Arial"/>
        <family val="2"/>
      </rPr>
      <t>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t>
    </r>
    <r>
      <rPr>
        <b/>
        <sz val="8"/>
        <rFont val="Arial"/>
        <family val="2"/>
      </rPr>
      <t xml:space="preserve">
</t>
    </r>
    <r>
      <rPr>
        <sz val="8"/>
        <color indexed="12"/>
        <rFont val="Arial"/>
        <family val="2"/>
      </rPr>
      <t xml:space="preserve">
</t>
    </r>
    <r>
      <rPr>
        <sz val="8"/>
        <color indexed="10"/>
        <rFont val="Arial"/>
        <family val="2"/>
      </rPr>
      <t xml:space="preserve">
</t>
    </r>
    <r>
      <rPr>
        <sz val="8"/>
        <color indexed="8"/>
        <rFont val="Arial"/>
        <family val="2"/>
      </rPr>
      <t xml:space="preserve">
</t>
    </r>
  </si>
  <si>
    <t>Determinar la vigencia de los convenios  y tipificarlos para establecer de cuáles se pueden recuperar recursos y qué valores (de estos 3 convenios)</t>
  </si>
  <si>
    <t xml:space="preserve">Subgerencia Técnica (Gerencia de Fábricas - Gerencia de convenios)
Subgerencia de Contratación (Gerencia de Liquidaciones) </t>
  </si>
  <si>
    <t xml:space="preserve">Reintegro proyectado por costos fijos v1.xls,  para los contratos 2132125,2132126 y 2132127
En el cual se muestra el estado del convenio (liquidado, vigente).
Para el contrato 2132388 convenio 213010, el valor de $226 millones   (cdp 2432 y 2693) son de RNR(recursos no reembolsables)
*conciliacion de cifras presupuesto vrs fabricas.xls
</t>
  </si>
  <si>
    <t>|</t>
  </si>
  <si>
    <t>Gestionar con cada gerencia de convenio la devolución de los recursos para estos 3 contratos</t>
  </si>
  <si>
    <t>Realizar la liquidación o cierre parcial de los contratos de fábricas que lo requieran, con el fin de liberar recursos para la devolución a FONADE o pagos pendientes a contratistas (3 contratos)</t>
  </si>
  <si>
    <r>
      <rPr>
        <b/>
        <sz val="9"/>
        <color theme="1"/>
        <rFont val="Arial"/>
        <family val="2"/>
      </rPr>
      <t xml:space="preserve">Observación No. 6. Errores en la Adición No.3, Prórroga No.3 y Modificación No.2 del Contrato 2160764.  </t>
    </r>
    <r>
      <rPr>
        <sz val="9"/>
        <color theme="1"/>
        <rFont val="Arial"/>
        <family val="2"/>
      </rPr>
      <t xml:space="preserve">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r>
  </si>
  <si>
    <r>
      <rPr>
        <b/>
        <sz val="8"/>
        <color indexed="8"/>
        <rFont val="Arial"/>
        <family val="2"/>
      </rPr>
      <t>RGPRO17</t>
    </r>
    <r>
      <rPr>
        <sz val="8"/>
        <color indexed="8"/>
        <rFont val="Arial"/>
        <family val="2"/>
      </rPr>
      <t xml:space="preserve">
Impacto operacional por reprocesos por la realización de novedades contractuales, debido a inconsistencias u omisiones en el contrato, por causa de errores en la elaboración del mismo, por parte de la Subgerencia de Contratación.</t>
    </r>
  </si>
  <si>
    <t>Realizar modificación de aclaración de la fecha para el contrato 2160764</t>
  </si>
  <si>
    <t>Subgerencia Técnica (Gerencia de Fábricas)
Subgerencia de Contratación</t>
  </si>
  <si>
    <t>Modificación</t>
  </si>
  <si>
    <t>Prorroga No.4 al contrato de interventoria 2160764-  consideración No.7 ( se referencia lo la novedad inmediatamente anterior A3 PR4 Y M2)  suscrita el 31/07/2018
Memorando  No.20182700179343 de Gerencia de fabricas a la subgerencia de contratación.</t>
  </si>
  <si>
    <r>
      <rPr>
        <b/>
        <sz val="9"/>
        <color theme="1"/>
        <rFont val="Arial"/>
        <family val="2"/>
      </rPr>
      <t>Observación No. 7. No elaboración de actas de servicio para los contratos de interventoría y  consultoría No. 2131063 (Proes) y 2130952 (Escuadra)</t>
    </r>
    <r>
      <rPr>
        <sz val="9"/>
        <color theme="1"/>
        <rFont val="Arial"/>
        <family val="2"/>
      </rPr>
      <t xml:space="preserve">
No fueron elaboradas las 23 actas de servicio para el contrato N°2131063 y las 28 actas de servicio para el contrato N°2130952, contraviniendo los términos contractuales.</t>
    </r>
  </si>
  <si>
    <r>
      <rPr>
        <b/>
        <sz val="8"/>
        <color indexed="8"/>
        <rFont val="Arial"/>
        <family val="2"/>
      </rPr>
      <t xml:space="preserve">RGPPE26 </t>
    </r>
    <r>
      <rPr>
        <sz val="8"/>
        <color indexed="8"/>
        <rFont val="Arial"/>
        <family val="2"/>
      </rPr>
      <t xml:space="preserve">
Sobrecostos para la Entidad, debido a la recepción de bienes o servicios que incumplen con las especificaciones establecidas en el contrato,  por causa de omisión y/o consentimiento por parte del interventor y/o supervisor para beneficio propio o de un tercero.
</t>
    </r>
  </si>
  <si>
    <t>Actualizar esta realidad de la ejecución en la liquidación de los 2 contratos</t>
  </si>
  <si>
    <t xml:space="preserve">Subgerencia Técnica (Gerencia de Fábricas)
Subgerencia de Contratación (Gerencia de Liquidaciones) </t>
  </si>
  <si>
    <r>
      <rPr>
        <b/>
        <sz val="9"/>
        <color theme="1"/>
        <rFont val="Arial"/>
        <family val="2"/>
      </rPr>
      <t>Observación No. 8. Modificación del valor de costos fijos del contrato 2131063  (Proes) sin soporte de modificación contractual.</t>
    </r>
    <r>
      <rPr>
        <sz val="9"/>
        <color theme="1"/>
        <rFont val="Arial"/>
        <family val="2"/>
      </rPr>
      <t xml:space="preserve">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t>
    </r>
  </si>
  <si>
    <r>
      <rPr>
        <b/>
        <sz val="8"/>
        <color indexed="8"/>
        <rFont val="Arial"/>
        <family val="2"/>
      </rPr>
      <t>Riesgo emergente 3:</t>
    </r>
    <r>
      <rPr>
        <sz val="8"/>
        <color indexed="8"/>
        <rFont val="Arial"/>
        <family val="2"/>
      </rPr>
      <t xml:space="preserve">
Impacto económico, debido a  mayores valores pagados al contratista  por causa de la omisión, falta de oportunidad o de claridad en la solicitud de las novedades contractuales y de seguimiento a la ejecución financiera de los contratos por parte de la supervisión y/o interventoría.</t>
    </r>
  </si>
  <si>
    <t>Actualizar esta realidad de la ejecución en la liquidación del contrato</t>
  </si>
  <si>
    <r>
      <rPr>
        <b/>
        <sz val="8"/>
        <rFont val="Arial"/>
        <family val="2"/>
      </rPr>
      <t xml:space="preserve">RGPPE11
</t>
    </r>
    <r>
      <rPr>
        <sz val="8"/>
        <rFont val="Arial"/>
        <family val="2"/>
      </rPr>
      <t xml:space="preserve">Sobrecostos debido la inoportunidad y/o falta de calidad en los bienes y/o servicios, por incumplimiento del contratista y/o ejecutor del proyecto  </t>
    </r>
    <r>
      <rPr>
        <b/>
        <sz val="8"/>
        <rFont val="Arial"/>
        <family val="2"/>
      </rPr>
      <t xml:space="preserve">
</t>
    </r>
  </si>
  <si>
    <r>
      <rPr>
        <b/>
        <sz val="9"/>
        <color theme="1"/>
        <rFont val="Arial"/>
        <family val="2"/>
      </rPr>
      <t>Observación No.11. Falta de respuesta de fondo por parte de FONADE a 54 solicitudes radicadas por contratistas de Fábricas</t>
    </r>
    <r>
      <rPr>
        <sz val="9"/>
        <color theme="1"/>
        <rFont val="Arial"/>
        <family val="2"/>
      </rPr>
      <t xml:space="preserve">
En 8 contratos de Fábricas de los 13 determinados en la muestra, se identificaron 54 solicitudes, radicadas entre los años 2014 a 2016 principalmente, en las cuales no se brindó respuesta de fondo por parte de los responsables correspondientes en FONADE.</t>
    </r>
  </si>
  <si>
    <r>
      <rPr>
        <b/>
        <sz val="8"/>
        <rFont val="Arial"/>
        <family val="2"/>
      </rPr>
      <t>RGADM99</t>
    </r>
    <r>
      <rPr>
        <sz val="8"/>
        <rFont val="Arial"/>
        <family val="2"/>
      </rPr>
      <t xml:space="preserve">
Deterioro de imagen de la Entidad por falta de oportunidad en la respuesta de PQRD y solicitudes de información, por causa del incumplimiento en gestiones de las respuestas por las áreas de trabajo y el equipo directivo.</t>
    </r>
  </si>
  <si>
    <t>Elaborar respuesta de fondo a las solicitudes agregadas de los 7 contratistas</t>
  </si>
  <si>
    <t>Oficios de respuesta integral</t>
  </si>
  <si>
    <r>
      <rPr>
        <b/>
        <sz val="9"/>
        <color theme="1"/>
        <rFont val="Arial"/>
        <family val="2"/>
      </rPr>
      <t xml:space="preserve">1) </t>
    </r>
    <r>
      <rPr>
        <sz val="9"/>
        <color theme="1"/>
        <rFont val="Arial"/>
        <family val="2"/>
      </rPr>
      <t xml:space="preserve">Archivo que resume todos los radicados solictados y el oficio de respuesta dado.
</t>
    </r>
    <r>
      <rPr>
        <b/>
        <sz val="9"/>
        <color theme="1"/>
        <rFont val="Arial"/>
        <family val="2"/>
      </rPr>
      <t>2)</t>
    </r>
    <r>
      <rPr>
        <sz val="9"/>
        <color theme="1"/>
        <rFont val="Arial"/>
        <family val="2"/>
      </rPr>
      <t xml:space="preserve"> Archivo Excel de resumen con acciones a realizar de los oficios que no fueron contestado o que su respuesta no fue satisfactoria.
</t>
    </r>
    <r>
      <rPr>
        <b/>
        <sz val="9"/>
        <color theme="1"/>
        <rFont val="Arial"/>
        <family val="2"/>
      </rPr>
      <t>3)</t>
    </r>
    <r>
      <rPr>
        <sz val="9"/>
        <color theme="1"/>
        <rFont val="Arial"/>
        <family val="2"/>
      </rPr>
      <t xml:space="preserve"> Radicados de los oficios en los que se evidencio que seria necesario una respuesta de fondo (Rad. 20172000019103, 20182700175941 y 20182700001931)</t>
    </r>
  </si>
  <si>
    <r>
      <rPr>
        <b/>
        <sz val="9"/>
        <color theme="1"/>
        <rFont val="Arial"/>
        <family val="2"/>
      </rPr>
      <t>Observación 12. Deficiencias de control presupuestal de la gerencia de convenio y de fábricas</t>
    </r>
    <r>
      <rPr>
        <sz val="9"/>
        <color theme="1"/>
        <rFont val="Arial"/>
        <family val="2"/>
      </rPr>
      <t xml:space="preserve">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t>
    </r>
  </si>
  <si>
    <r>
      <rPr>
        <b/>
        <sz val="8"/>
        <rFont val="Arial"/>
        <family val="2"/>
      </rPr>
      <t>Riesgo emergente 4:</t>
    </r>
    <r>
      <rPr>
        <sz val="8"/>
        <rFont val="Arial"/>
        <family val="2"/>
      </rPr>
      <t xml:space="preserve">
Impacto legal derivado de la falta de información financiera por parte de los gerentes de convenio, relacionada con la disponibilidad de recursos y compromisos pendientes a favor de los contratistas de interventoría y de obra, lo que afecta la liquidación de los convenios a cargo.</t>
    </r>
    <r>
      <rPr>
        <sz val="8"/>
        <color indexed="12"/>
        <rFont val="Arial"/>
        <family val="2"/>
      </rPr>
      <t xml:space="preserve">
</t>
    </r>
  </si>
  <si>
    <t>Definir y adoptar mecanismo de control financiero por convenio vigente (mensual)</t>
  </si>
  <si>
    <t>Esquema de seguimiento financiero implementado</t>
  </si>
  <si>
    <t>Formato base de seguimiento para el control financiero, 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</si>
  <si>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r>
      <rPr>
        <b/>
        <sz val="9"/>
        <color theme="1"/>
        <rFont val="Arial"/>
        <family val="2"/>
      </rPr>
      <t>Observación 13. Incumplimiento en verificaciones requeridas en ejecución de un acta de servicio del Contrato  N°2152105 (Civing Ingenieros Contratistas SAS)</t>
    </r>
    <r>
      <rPr>
        <sz val="9"/>
        <color theme="1"/>
        <rFont val="Arial"/>
        <family val="2"/>
      </rPr>
      <t xml:space="preserve">
El interventor del contrato de obra N° 2152223 en el marco del AS N° 1194 no validó la documentación soporte de los estudios técnicos y diseños del proyecto, específicamente los títulos de propiedad del lote y aprobó en esas condiciones los diseños. </t>
    </r>
  </si>
  <si>
    <r>
      <rPr>
        <b/>
        <sz val="8"/>
        <color theme="1"/>
        <rFont val="Arial"/>
        <family val="2"/>
      </rPr>
      <t xml:space="preserve">RGPPE23 </t>
    </r>
    <r>
      <rPr>
        <sz val="8"/>
        <color theme="1"/>
        <rFont val="Arial"/>
        <family val="2"/>
      </rPr>
      <t xml:space="preserve">
Sobrecostos para la Entidad por la ejecución y pago de actividades adicionales u honorarios del equipo de convenio, debido a las demoras en la ejecución de los proyectos, por causa de inexistencia o inconsistencias en los títulos de los predios donde se desarrollan. </t>
    </r>
  </si>
  <si>
    <t>Iniciar acciones de incumplimiento a los contratista de fábricas afectando póliza de cumplimiento o calidad según aplique (contrato N°2152105)</t>
  </si>
  <si>
    <r>
      <t xml:space="preserve">Se observan las siguientes comunicaciones:
Memorando No.20182000180383 (14/09/2018) con solicitud de la Gcia de fabricas a Gerencia convenio 212080 ateder las acciones del plan de mejoramiento 
Radicado respuesta 20182700305601:25/09/2018, con solicitud de la información detallada
Memorando No.201827000192553 (03/10/2018) donde la sub Tecnica envía detalle de la observación del informe de auditoria a Gerencia del convenio 
</t>
    </r>
    <r>
      <rPr>
        <b/>
        <sz val="9"/>
        <color theme="1"/>
        <rFont val="Arial"/>
        <family val="2"/>
      </rPr>
      <t>Seguimiento a Diciembre 2018</t>
    </r>
    <r>
      <rPr>
        <sz val="9"/>
        <color theme="1"/>
        <rFont val="Arial"/>
        <family val="2"/>
      </rPr>
      <t xml:space="preserve">
No se  gestionó el posible incumplimiento porque lo observado por la auditoría fue subsanado y la gestión frente a la empresa electrificadora se pudo terminar. Por parte de la supervisión se allega como soporte la escritura del lote incorparada la gestión de desenglobe del mismo.
</t>
    </r>
  </si>
  <si>
    <r>
      <rPr>
        <b/>
        <sz val="9"/>
        <color theme="1"/>
        <rFont val="Arial"/>
        <family val="2"/>
      </rPr>
      <t>Observación N°14. Deficiente control para el pago de actividades reportadas en las actas de recibo parcial de obra para el contrato N°2132125 (Consorcio VIP)</t>
    </r>
    <r>
      <rPr>
        <sz val="9"/>
        <color theme="1"/>
        <rFont val="Arial"/>
        <family val="2"/>
      </rPr>
      <t xml:space="preserve">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r>
  </si>
  <si>
    <r>
      <rPr>
        <b/>
        <sz val="8"/>
        <rFont val="Arial"/>
        <family val="2"/>
      </rPr>
      <t>Riesgo emergente 5:</t>
    </r>
    <r>
      <rPr>
        <sz val="8"/>
        <rFont val="Arial"/>
        <family val="2"/>
      </rPr>
      <t xml:space="preserve">
Impacto económico para la Entidad por quejas y reclamos del cliente y/o requerimientos de entes de vigilancia y control, debido a pagos realizados por cantidades de obra no ejecutadas por causa de la omisión o falta de oportunidad en la revisión por parte de la interventoría y/o supervisión de FONADE</t>
    </r>
  </si>
  <si>
    <t>Iniciar acciones de incumplimiento a los contratista de fábricas afectando póliza de cumplimiento o calidad según aplique (contrato N°2132125)</t>
  </si>
  <si>
    <r>
      <t xml:space="preserve">Se observan las siguientes comunicaciones:
*Memorando No.20182000180383 (14/09/2018) con solicitud de la Gcia de fabricas a Gerencia convenio 212080 para atender las acciones del plan de mejoramiento.
*Radicado respuesta    20182700305601:25/09/2018, con solicitud de la información detallada
*Memorando No.201827000192553 (03/10/2018) donde la sub Tecnica envía detalle de la observación del informe de auditoria a Gerencia del convenio 
</t>
    </r>
    <r>
      <rPr>
        <b/>
        <sz val="9"/>
        <color theme="1"/>
        <rFont val="Arial"/>
        <family val="2"/>
      </rPr>
      <t>Seguimiento a diciembre de 2018</t>
    </r>
    <r>
      <rPr>
        <sz val="9"/>
        <color theme="1"/>
        <rFont val="Arial"/>
        <family val="2"/>
      </rPr>
      <t xml:space="preserve">
Esta observacion se desvirtua ya que un modulo corresponde a dos puestos de venta, lo que se puede validar en los formatos FMI026 y 027 allegados y en las actas de recibo parcial de obra. </t>
    </r>
  </si>
  <si>
    <r>
      <rPr>
        <b/>
        <sz val="9"/>
        <rFont val="Arial"/>
        <family val="2"/>
      </rPr>
      <t xml:space="preserve">Observación N° 15. Registros Presupuestales (RP) sin saldo suficiente en los contratos N° 2132125, 2132126, 2130760 con afectación efectiva en 3 convenios por valor de $459,6 millones. </t>
    </r>
    <r>
      <rPr>
        <sz val="9"/>
        <rFont val="Arial"/>
        <family val="2"/>
      </rPr>
      <t xml:space="preserve">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r>
  </si>
  <si>
    <r>
      <rPr>
        <b/>
        <sz val="8"/>
        <rFont val="Arial"/>
        <family val="2"/>
      </rPr>
      <t>RGFIN21</t>
    </r>
    <r>
      <rPr>
        <sz val="8"/>
        <rFont val="Arial"/>
        <family val="2"/>
      </rPr>
      <t xml:space="preserve">
Gastos prejudiciales y judiciales para la Entidad por la atención de demandas interpuestas por contratistas ante el incumplimiento de FONADE en los pagos de los contratos, debido a la no expedición de certificados de disponibilidad presupuestal y/o registro presupuestal, por causa de la omisión o inoportunidad en el reporte de novedades relacionadas con los convenios y/o contratos por parte de la Subgerencia de Contratación y/o Gerentes de Unidad/convenio y/o Subgerencia Administrativa</t>
    </r>
  </si>
  <si>
    <r>
      <t>Gestionar con cada cliente cuyo convenio está vigente la devolución de los recursos (</t>
    </r>
    <r>
      <rPr>
        <sz val="9"/>
        <color rgb="FFFF0000"/>
        <rFont val="Arial"/>
        <family val="2"/>
      </rPr>
      <t xml:space="preserve">4 </t>
    </r>
    <r>
      <rPr>
        <sz val="9"/>
        <color theme="1"/>
        <rFont val="Arial"/>
        <family val="2"/>
      </rPr>
      <t>convenios pa</t>
    </r>
    <r>
      <rPr>
        <sz val="9"/>
        <rFont val="Arial"/>
        <family val="2"/>
      </rPr>
      <t>ra 4</t>
    </r>
    <r>
      <rPr>
        <sz val="9"/>
        <color theme="1"/>
        <rFont val="Arial"/>
        <family val="2"/>
      </rPr>
      <t xml:space="preserve"> contratos de fábricas) </t>
    </r>
  </si>
  <si>
    <t>De acuerdo con la  observación para los tres contratos mencionados,  los recursos para cubri valores  pendientes   son:
1) contrato 2130760; CDP 2853-RP3020  y
la fabrica reintegro a FONADE por concepto de saldo de anticipo el valor de $69´781.310-memorando 20182900128753:06/07/2018
2) Contrato 2132126:  mediante  la novedad: reinicio No1- prorroga 8 y adición No 6  y modificacion 8 (06/02/2017)  se adicionó $175.480.456
CLAUSULA TERCERA . CDP 5362,5365,5363 Y 5364
4) El Contrato 2132125 presento etapa de conciliación  porque 
finalizo sin ejecución de las AS no se dieron en un 100%, por lo tanto no se puede comparar el valor final del AS con el saldo de los CDP´s 
No aplican reintegros a FONADE.</t>
  </si>
  <si>
    <t>Incorporar en el manual de contratación la posiblidad de liquidación parcial de contratos de fábricas con el fin de liberar recursos para la devolución a FONADE o pagos pendientes a contratistas</t>
  </si>
  <si>
    <r>
      <rPr>
        <b/>
        <sz val="9"/>
        <color theme="1"/>
        <rFont val="Arial"/>
        <family val="2"/>
      </rPr>
      <t>Observación No. 16. Diferencias entre el valor pendiente de pago por acta de servicio registrado por Gerencia de fábricas frente a lo reportado por el contratista en los contratos 2132126 y 2152105 a favor de FONADE.</t>
    </r>
    <r>
      <rPr>
        <sz val="9"/>
        <color theme="1"/>
        <rFont val="Arial"/>
        <family val="2"/>
      </rPr>
      <t xml:space="preserve">
En los contratos de fabricas 2132126 y 2152105 se identificaron diferencias en los valores pendientes de pago por parte de FONADE frente al dato suministrado por el contratista, así: contrato 2132126 por $303 millones y contrato 2152105 por $854 millones.</t>
    </r>
  </si>
  <si>
    <t>Definir las actas de servicio ejecutadas (así no estén firmadas) que cuentan con los soportes de ejecución, CDP y RP, para gestionar el pago a los dos contratistas según soportan su ejecución y saldos pendientes de pago (ver archivos de auditoría)</t>
  </si>
  <si>
    <r>
      <t xml:space="preserve">Rta: Se han realizado mesas de trabajo y se ha avanzado en la identificación de los casos. El entregable no será el "soporte de pago" toda vez que depende de la solicitud de pago del contratista.
</t>
    </r>
    <r>
      <rPr>
        <b/>
        <sz val="9"/>
        <color theme="1"/>
        <rFont val="Arial"/>
        <family val="2"/>
      </rPr>
      <t>Seguimiento a diciembre de 2018</t>
    </r>
    <r>
      <rPr>
        <sz val="9"/>
        <color theme="1"/>
        <rFont val="Arial"/>
        <family val="2"/>
      </rPr>
      <t xml:space="preserve">
El radicado N°20182700166103 en donde la gerencia del convenio 212080 y 211041 relacionan el estado de las AS del contrato 2132126 requiere permiso para acceder, por lo tanto no se pudo visualizar
Se evidencia en archivo excel  (contrato 2152105) y memorandos relacionados con el contrato 2132126, la relación de las actas de servicio suscritas con estas dos fábricas,  se identifica el estado administrativo y financiero de las mismas, el cual es reportado directamente por el usuario  del área técnica a la Gerencia de Fábricas
Se observa archivo excel  (contrato 2152105) 
Acta de conciliación  suscrita el 07 de diceimbre de 2018
Estos documentos contienen, de mutuo acuerdo FONADE  y Contratistas) la información financiera de los dos contratos de fábricas de interventoría con los soportes de ejecución (CDP y RP) y saldos pendientes de pago
</t>
    </r>
  </si>
  <si>
    <r>
      <rPr>
        <b/>
        <sz val="9"/>
        <color theme="1"/>
        <rFont val="Arial"/>
        <family val="2"/>
      </rPr>
      <t>Observación No. 17. Sobreejecución del contrato 2132127 frente al valor final presupuestado.</t>
    </r>
    <r>
      <rPr>
        <sz val="9"/>
        <color theme="1"/>
        <rFont val="Arial"/>
        <family val="2"/>
      </rPr>
      <t xml:space="preserve">
Se sobreejecutó el valor del contrato 2132127 Consorcio MSD en 5,83% frente al valor final establecido, al superar en $449 millones el valor final del contrato ($7.710 millones).</t>
    </r>
  </si>
  <si>
    <r>
      <rPr>
        <b/>
        <sz val="8"/>
        <rFont val="Arial"/>
        <family val="2"/>
      </rPr>
      <t xml:space="preserve">Riesgo Emergente 2:
</t>
    </r>
    <r>
      <rPr>
        <sz val="8"/>
        <rFont val="Arial"/>
        <family val="2"/>
      </rPr>
      <t xml:space="preserve">Impacto económico para la Entidad por fallas, errores u omisiones en el control y seguimiento a la ejecución financiera de los proyectos de fábricas por parte de Gerencia de Fábricas, derivados en demoras en la la recuperación de recursos aportados por FONADE  a los convenios, comprometiendo el flujo de caja de la entidad.
</t>
    </r>
  </si>
  <si>
    <t xml:space="preserve">Evaluar si aplica el descuento del valor sobreejecutado en la liquidación del contrato,  mediante un CDP  y dejar nota aclaratoria en el acta de liquidación. </t>
  </si>
  <si>
    <r>
      <rPr>
        <b/>
        <sz val="9"/>
        <color theme="1"/>
        <rFont val="Arial"/>
        <family val="2"/>
      </rPr>
      <t>Observación No. 18. Identificación de riesgos emergentes y evaluación de la efectividad de implementación de los controles.</t>
    </r>
    <r>
      <rPr>
        <sz val="9"/>
        <color theme="1"/>
        <rFont val="Arial"/>
        <family val="2"/>
      </rPr>
      <t xml:space="preserve">
Producto de la auditoría se identificaron 5 riesgos emergentes no caracterizados en el mapa de riesgos operativos y se estableció una efectividad promedio de 53% en la implementación para los 8 controles evaluados.</t>
    </r>
  </si>
  <si>
    <t>Todos los identificados en la auditoría</t>
  </si>
  <si>
    <t>Actualizar el mapa de riesgos en los procesos de gestión de proveedores, gerencia de proyectos y gestión financiera</t>
  </si>
  <si>
    <t>Subgerencia Técnica
Subgerencia de Contratación 
Subgerencia Financiera
Gerencia de Riesgos</t>
  </si>
  <si>
    <t>Perfil de riesgo absoluto y residual actualizados</t>
  </si>
  <si>
    <t>Porcentaje 
alcanzado</t>
  </si>
  <si>
    <t>Porcentaje 
esperado</t>
  </si>
  <si>
    <t>%esperado</t>
  </si>
  <si>
    <t>Subgerencia Técnica, Subgerencia de Contratación y Área de Gestión de Riesgos</t>
  </si>
  <si>
    <t>% esperado</t>
  </si>
  <si>
    <t>•</t>
  </si>
  <si>
    <t>Contrato Interadministrativo de Gerencia de Proyectos N°216144 suscrito entre la unidad de servicios penitenciarios y carcelarios USPEC  y el FONDO FINANCIERO DE PROYECTOS DE DESARROLLO - FONADE</t>
  </si>
  <si>
    <t xml:space="preserve">Subgerencia de Contratación (Planeación contractual y procesos de selección)
Subgerencia Técnica  (Unidad de Desarrollo territorial) 
Subgerencia Financiera (Área de Planeación y Control Financiero, Fondo de Ejecución de Proyectos, área de contabilidad), </t>
  </si>
  <si>
    <t>Adriana del Pilar Correa
Luz Stella Trilllos Camargo</t>
  </si>
  <si>
    <t>Celeny González Parra
Diego Alexis Ossa
Jose Alexander Riaño</t>
  </si>
  <si>
    <r>
      <rPr>
        <b/>
        <sz val="11"/>
        <rFont val="Arial Narrow"/>
        <family val="2"/>
      </rPr>
      <t>Observación No. 1.</t>
    </r>
    <r>
      <rPr>
        <sz val="11"/>
        <rFont val="Arial Narrow"/>
        <family val="2"/>
      </rPr>
      <t xml:space="preserve">
De acuerdo con el plan de contratación inicial 12  (63%)  de 19 proyectos a 14/09/2018 presentan atrasos entre 4 y 17 meses en la suscripción de actas de inicio,  y para 7 (37%) proyectos con actas de inicio ya suscritas se presentó atraso entre 4 y 14 meses </t>
    </r>
  </si>
  <si>
    <r>
      <rPr>
        <b/>
        <sz val="11"/>
        <rFont val="Arial Narrow"/>
        <family val="2"/>
      </rPr>
      <t>RGPPE33</t>
    </r>
    <r>
      <rPr>
        <sz val="11"/>
        <rFont val="Arial Narrow"/>
        <family val="2"/>
      </rPr>
      <t xml:space="preserve">
Menores utilidades de las líneas de negocio, debido a la subestimación de los costos de los negocios suscritos, por causa de errores en la definición del alcance, las condiciones del negocio, o falta de documentación y soportes del cliente </t>
    </r>
  </si>
  <si>
    <t>Establecer y/o complementar la herramienta de seguimiento, que permita generar las alertas en las etapas precontractual, ejecución y liquidación.</t>
  </si>
  <si>
    <t>Gerencia de convenio</t>
  </si>
  <si>
    <t>Matriz de seguimiento</t>
  </si>
  <si>
    <r>
      <t xml:space="preserve">Se adjunta Matriz donde se realiza seguimiento a la etapa precontractual, ejecución y liquidación, pendiente matriz consolidada que se encuetra en actualización.
</t>
    </r>
    <r>
      <rPr>
        <b/>
        <sz val="11"/>
        <rFont val="Arial Narrow"/>
        <family val="2"/>
      </rPr>
      <t xml:space="preserve">Seguimiento a diciembre de 2018
</t>
    </r>
    <r>
      <rPr>
        <sz val="11"/>
        <rFont val="Arial Narrow"/>
        <family val="2"/>
      </rPr>
      <t xml:space="preserve">Se observa la matriz de seguimiento (Formato excel) cuyo contenido, esntre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t>
    </r>
    <r>
      <rPr>
        <b/>
        <sz val="11"/>
        <rFont val="Arial Narrow"/>
        <family val="2"/>
      </rPr>
      <t xml:space="preserve">
</t>
    </r>
  </si>
  <si>
    <t>Definir en el memorando de solicitud de estudios previos, el tiempo máximo entre la finalización de una etapa y el inicio de la siguiente (en los proyectos que cuentan con  diferentes etapas para su desarrollo)</t>
  </si>
  <si>
    <t>Memorando de solicitud de estudios previos (Cuando se requiera contratar)</t>
  </si>
  <si>
    <r>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t>
    </r>
    <r>
      <rPr>
        <i/>
        <sz val="11"/>
        <rFont val="Arial Narrow"/>
        <family val="2"/>
      </rPr>
      <t xml:space="preserve"> "Cada etapa debe tener un acta de inicio independiente y la sumatoria del plazo de cada una de las etapas NO puede superar el establecido total del contrato"</t>
    </r>
  </si>
  <si>
    <r>
      <rPr>
        <b/>
        <sz val="11"/>
        <rFont val="Arial Narrow"/>
        <family val="2"/>
      </rPr>
      <t xml:space="preserve">Observación No. 2.  </t>
    </r>
    <r>
      <rPr>
        <sz val="11"/>
        <rFont val="Arial Narrow"/>
        <family val="2"/>
      </rPr>
      <t xml:space="preserve">
En las reglas de participación para los procesos CPU 018-2017, CPU 020-2017,CPU 022-2017  correspondientes a los contratos de obra No 2172010,2172026, 2172351, ,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r>
  </si>
  <si>
    <r>
      <rPr>
        <b/>
        <sz val="11"/>
        <rFont val="Arial Narrow"/>
        <family val="2"/>
      </rPr>
      <t>Riesgo emergente 1</t>
    </r>
    <r>
      <rPr>
        <sz val="11"/>
        <rFont val="Arial Narrow"/>
        <family val="2"/>
      </rPr>
      <t xml:space="preserve">
Deterioro de la imagen de la entidad por reclamaciones de clientes, debido la demora y/o afectacion de la calidad en la ejecución de los proyectos, por causa de deficiencias en la definición de los requisitos para la contratación en el estudio previo que soporta  el proceso de selección. 
(RGPRO27)</t>
    </r>
  </si>
  <si>
    <t>Incorporar en el memorando de solicitud de estudios previos requisitos cómo:   experiencia que debe tener el proponente frente a la logistica y costos asociados para la ejecución de proyectos en centros penitenciarios o la tipologia que corresponda.</t>
  </si>
  <si>
    <t xml:space="preserve">
Gerencia de convenio</t>
  </si>
  <si>
    <t xml:space="preserve">Se adjunta   la siguiente evidencia:
- Memorando de solicitud de estudios previos No. 20192700040233 del 18 d e febrero de 2019.
-Memorando solicitud estudio previo No. 20192700040153 del 18 de febrero de 2019.
- Memorando solicitud de estudio previo No. 20192700042153 del 18 de febrero de 2019.
En los correos se detalla en que numeral se da cumplimiento a la actividad.
</t>
  </si>
  <si>
    <t xml:space="preserve">Realizar mesas de trabajo con la subgerencia tecnica para la revisión de la necesidad  y de los insumos  que requiere el grupo de planeacion contractual, para la elaboracion del documento correspondiente.  </t>
  </si>
  <si>
    <r>
      <t xml:space="preserve">Subgerencia de contratación
</t>
    </r>
    <r>
      <rPr>
        <u/>
        <sz val="11"/>
        <rFont val="Arial Narrow"/>
        <family val="2"/>
      </rPr>
      <t>Subgerencia tecnica</t>
    </r>
  </si>
  <si>
    <t xml:space="preserve">
FAP601 control de asistencia (tema tratados y compromisos) y/o acta de reunion interna.
</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</si>
  <si>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 a Subgerencia de Contratación.
Dichas actividades se encuentran en marco de otros planes como el plan estrategico institucional y son responsabilidad de dicha Subgerencia.</t>
  </si>
  <si>
    <t>Generar un documento formal con los ANS establecidos según conclusiones de las mesas de trabajo</t>
  </si>
  <si>
    <r>
      <rPr>
        <u/>
        <sz val="11"/>
        <rFont val="Arial Narrow"/>
        <family val="2"/>
      </rPr>
      <t>Subgerencia de contratación</t>
    </r>
    <r>
      <rPr>
        <sz val="11"/>
        <rFont val="Arial Narrow"/>
        <family val="2"/>
      </rPr>
      <t xml:space="preserve">
Subgerencia tecnica</t>
    </r>
  </si>
  <si>
    <t>Documento suscrito por las partes-aprobado con ANS</t>
  </si>
  <si>
    <t>El dia 28 de mayo de 2019 la Subgerencia de Operaciones generó la circular interna No. 5 con el asunto: ANS Subgerencia de Operaciones dirigida a la Gerencia General, Subgetrencias , Gerencias de grupo y Oficinas Asesoras.</t>
  </si>
  <si>
    <t>Socializar los ANS establecidos con la subgerencia de contratación, con los grupos de trabajo adscritos</t>
  </si>
  <si>
    <t>subgerencia tecnica</t>
  </si>
  <si>
    <t>Memorando interno a los resposables de los grupos adscritos a la subgerencia tecnica</t>
  </si>
  <si>
    <t xml:space="preserve">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t>
  </si>
  <si>
    <r>
      <rPr>
        <b/>
        <sz val="11"/>
        <rFont val="Arial Narrow"/>
        <family val="2"/>
      </rPr>
      <t>Observación No.3</t>
    </r>
    <r>
      <rPr>
        <sz val="11"/>
        <rFont val="Arial Narrow"/>
        <family val="2"/>
      </rPr>
      <t xml:space="preserve">
En el FMI013 Plan de inversión del anticipo  (v.04b 31/01/2017)  presentado como requisito  para el desembolso del anticipo de los contratos 2172010,  y 2172351, se incluyó y aprobó el ítem No.5 "sub contratos de obra", que representa el 46% y 49% respectivamente sobre el total, así como en el contrato N°2172026 se incluyó y aprobó un 5° ítem "Contribución impuesto guerra"   los cuales no hacen parte de los rubros aprobados para el plan de inversión del anticipo según formato.</t>
    </r>
  </si>
  <si>
    <r>
      <rPr>
        <b/>
        <sz val="11"/>
        <rFont val="Arial Narrow"/>
        <family val="2"/>
      </rPr>
      <t>Riesgo emergente  2</t>
    </r>
    <r>
      <rPr>
        <i/>
        <sz val="11"/>
        <rFont val="Arial Narrow"/>
        <family val="2"/>
      </rPr>
      <t xml:space="preserve">
</t>
    </r>
    <r>
      <rPr>
        <sz val="11"/>
        <rFont val="Arial Narrow"/>
        <family val="2"/>
      </rPr>
      <t>Impacto económico por incumplimiento de FONADE en la entrega de los bienes y/o servicios en las condiciones pactadas,  por causa de debilidades  en el control y seguimiento por parte del supervisor de normas aplicables a la ejecución del proyecto y/o de otras relacionadas con la supervisión e interventoría del mismo 
RN023 (Riesgo de negocio)</t>
    </r>
  </si>
  <si>
    <t>Establecer y modificar el FMI013 Plan de inversión del anticipo con los item aplicables para la ejecución de proyectos de construcción de obra.</t>
  </si>
  <si>
    <t>Subgerencia Técnica
Grupo de Desarrollo Organizacional</t>
  </si>
  <si>
    <t xml:space="preserve"> Formato FMI013 ajustado y publicado en el catálogo documental.</t>
  </si>
  <si>
    <t>Socializar con los supervisores e interventores el FMI013, Plan de inversión del anticipo, ajustado.</t>
  </si>
  <si>
    <t>Subgerencia Técnica
Gerencia convenio</t>
  </si>
  <si>
    <t>Control de asistencia FAP601 (supervisores)  y Comunicación formal a interventoria.</t>
  </si>
  <si>
    <r>
      <rPr>
        <b/>
        <sz val="11"/>
        <rFont val="Arial Narrow"/>
        <family val="2"/>
      </rPr>
      <t xml:space="preserve">Observación No. 4 </t>
    </r>
    <r>
      <rPr>
        <sz val="11"/>
        <rFont val="Arial Narrow"/>
        <family val="2"/>
      </rPr>
      <t xml:space="preserve">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r>
  </si>
  <si>
    <r>
      <rPr>
        <b/>
        <sz val="11"/>
        <rFont val="Arial Narrow"/>
        <family val="2"/>
      </rPr>
      <t>Riesgo emergente 3</t>
    </r>
    <r>
      <rPr>
        <sz val="11"/>
        <rFont val="Arial Narrow"/>
        <family val="2"/>
      </rPr>
      <t xml:space="preserve">
Impacto operativo para la Entidad debido a pagos a favor del contratista sin la documentación requerida, por causa de omisión y/o desconocimiento por parte del interventor y/o supervisor de los requisitos específicos para cada caso, según reglas de participación, contrato o estudios previos. </t>
    </r>
  </si>
  <si>
    <t xml:space="preserve">Incluir en los expedientes (Orfeo) de pago del anticipo de los contratos 2172026, 2172010 y 2172351; los documentos faltantes "Aprobación por parte de la interventoría del cronograma de obra" </t>
  </si>
  <si>
    <t>Gerencia del convenio</t>
  </si>
  <si>
    <t>Radicados y anexos en orfeo  de los 3 pagos de anticipos (2172026, 2172010 y 2172351)</t>
  </si>
  <si>
    <t xml:space="preserve">Los documentos se encuentran así:
contrato 2172026:  radicado 20184300350662- anexo documento 2018430035066200003 
contrato 2172010:   radicado  20184300407912  - anexo documento  2018430040791200002
contrato 2172351:   radicado 20184300472702- anexo documento  2018430047270200002   </t>
  </si>
  <si>
    <t>Establecer como control al interior del convenio, una lista de chequeo por cada contrato con los requisitos para pago citados en la cláusula correspondiente.</t>
  </si>
  <si>
    <t>Lista de chequeo por desembolso</t>
  </si>
  <si>
    <t>según desembolsos por contrato</t>
  </si>
  <si>
    <t>Se observa lista de chequeo con los requisitos verificados para el contrato N°2180873 según lo establecido en la cláusula "forma de pago". Para el contrato 2172011 se observan descritas las clausulas que hacen referencia a la forma de pago.</t>
  </si>
  <si>
    <r>
      <rPr>
        <b/>
        <sz val="11"/>
        <rFont val="Arial Narrow"/>
        <family val="2"/>
      </rPr>
      <t xml:space="preserve">Observación No.5 </t>
    </r>
    <r>
      <rPr>
        <sz val="11"/>
        <rFont val="Arial Narrow"/>
        <family val="2"/>
      </rPr>
      <t xml:space="preserve">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r>
  </si>
  <si>
    <r>
      <rPr>
        <b/>
        <sz val="11"/>
        <rFont val="Arial Narrow"/>
        <family val="2"/>
      </rPr>
      <t>Riesgo emergente 4</t>
    </r>
    <r>
      <rPr>
        <sz val="11"/>
        <rFont val="Arial Narrow"/>
        <family val="2"/>
      </rPr>
      <t xml:space="preserve">
Impacto económico para la Entidad debido a posibles reclamaciones del cliente por el incumplimiento de las obligaciones contractuales de Fonade,  por no informar al cliente  oportunamente las dificultades en la ejecución del contrato sustentadas en los informes de interventoría. </t>
    </r>
  </si>
  <si>
    <t>Actualizar el FMI017 Informe semanal de interventoría, de acuerdo a las necesidades de ejecución de los proyectos.</t>
  </si>
  <si>
    <t>Formato FMI017 actualizado  y publicado en el catálogo documental.</t>
  </si>
  <si>
    <t xml:space="preserve"> Socializar con los supervisores e interventores el formato FMI017 Informe semanal de interventoría, según actualizado</t>
  </si>
  <si>
    <t>Control de asistencia FAP601 (supervisores) y Comunicación formal a interventoria.</t>
  </si>
  <si>
    <r>
      <rPr>
        <b/>
        <sz val="11"/>
        <rFont val="Arial Narrow"/>
        <family val="2"/>
      </rPr>
      <t xml:space="preserve">Observación No.6 </t>
    </r>
    <r>
      <rPr>
        <sz val="11"/>
        <rFont val="Arial Narrow"/>
        <family val="2"/>
      </rPr>
      <t xml:space="preserve">
Para el proceso CPU022 que duplica el POE del proceso CPU018 se disminuyó el ILR (Índice de liquidez requerido) y la CI (Cobertura de intereses) en 1 punto, frente a la recomendación del análisis del sector (2 puntos) y del requerido para el CPU018.</t>
    </r>
  </si>
  <si>
    <t>Crear un formato o lista de chequeo donde  se  permita verificar que los resultados de los análisis de los  indices financieros presentados como anexos correspondan con los indicados en el documento de Estudio Previo. (Planeacion Contractual)</t>
  </si>
  <si>
    <t>Subgerencia de contratación
Planeación Contractual</t>
  </si>
  <si>
    <t>Formato de revision con visto Bueno del Profesional que realiza la revision</t>
  </si>
  <si>
    <t>Aporta el area de planeacion contractual 7 formatos denominados "Formato de revisión del estudio previo"</t>
  </si>
  <si>
    <r>
      <rPr>
        <b/>
        <sz val="11"/>
        <rFont val="Arial Narrow"/>
        <family val="2"/>
      </rPr>
      <t xml:space="preserve">Observación N° 7 </t>
    </r>
    <r>
      <rPr>
        <sz val="11"/>
        <rFont val="Arial Narrow"/>
        <family val="2"/>
      </rPr>
      <t xml:space="preserve">
Producto de la auditoría se identificaron 4 riesgos emergentes no caracterizados en el mapa de riesgos operativos y se estableció un  promedio de 55,43% en la efectividad de la operación  de los 6 controles evaluados, para los 6 riesgos.</t>
    </r>
  </si>
  <si>
    <t xml:space="preserve">Todos los identificados </t>
  </si>
  <si>
    <t>Realizar revisión de los riesgos y controles asociados al convenio y al proceso de Gerencia de Proyectos con el fin de incluir y ajustar los perfiles de riesgo en cada caso.</t>
  </si>
  <si>
    <t>Gerentes de Unidad
Gerentes de convenio
Gerencia de  planeacion y gestion de riesgos</t>
  </si>
  <si>
    <t>Perfiles de Riesgo del proceso y convenio  actualizados</t>
  </si>
  <si>
    <r>
      <t xml:space="preserve">Se adjunta el acta de cierre del perfil de riesgos del proceso y el perfil generado para la vigencia 2018 que se encuentra disponible en el catalogo documental.
</t>
    </r>
    <r>
      <rPr>
        <b/>
        <sz val="11"/>
        <rFont val="Arial Narrow"/>
        <family val="2"/>
      </rPr>
      <t>Seguimiento Marzo 2019</t>
    </r>
    <r>
      <rPr>
        <sz val="11"/>
        <rFont val="Arial Narrow"/>
        <family val="2"/>
      </rPr>
      <t xml:space="preserve">
Matriz del perfil de riesgo del convenio 212080 con el ajuste en la valoración de los riesgos
Acta de reunión interna  FAP300 del 10 de diciembre de 2018 con radicado N°20181300004486</t>
    </r>
  </si>
  <si>
    <t xml:space="preserve">
Subgerencia Técnica
Subgerencia de Contratación
Área de Planeación y Gestión de Riesgos
Grupo de Desarrollo Organizacional
</t>
  </si>
  <si>
    <t>Celeny González Parra - Contrato 2018-116
Diego Alexis Ossa – Contrato 2018-026
José Alexander Riaño - Contrato 2018-727</t>
  </si>
  <si>
    <t>AUDITORIA AL CONVENIO 217009 SUSCRITO ENTRE FONADE y COLDEPORTES</t>
  </si>
  <si>
    <t xml:space="preserve">Celeny González Parra
Catalina Sanchez 
Marcela Ospina 
José Alexander Riaño </t>
  </si>
  <si>
    <t>%ESPERADO</t>
  </si>
  <si>
    <t xml:space="preserve">RGPRO40: Impacto operacional por retrasos en las actividades, debido al incumplimiento de los términos para la liquidación de contratos y convenios,  a causa de demoras en la entrega de los insumos y soportes técnicos, legales, documentales, financieros y presupuestales por parte del área interesada y/o  demora en la elaboración, revisión y/o firma del proyecto de las actas de liquidación de contratos, convenios y/o constancias de archivo, por parte del Área de Contratación, Controversias Contractuales y Liquidaciones, Subgerencias, contratistas o clientes. </t>
  </si>
  <si>
    <t xml:space="preserve">Radicar la  carpeta con la documentacion necesaria para  la liquidacion del convenio 217009, en el grupo de gestion postcontractual Formato FDI760) </t>
  </si>
  <si>
    <t>Gerencia de Convenio</t>
  </si>
  <si>
    <t>Ficha de liquidacion  coin v.b de recibido grupo post contractual</t>
  </si>
  <si>
    <t>Se adjunta ficha de liquidación con el recibido de la entrega de la carpeta al grupo de Gestión Post contractual para iniciar proceso de liquidación del convenio 217009: 06/12/2018</t>
  </si>
  <si>
    <t>Revisar y generar acta de liquidación del convenio 217009</t>
  </si>
  <si>
    <t>Gerencia de Grupo de gestion postcontratual</t>
  </si>
  <si>
    <t>Proyecto de acta  de Liquidacion  (entregada a Gerencia de Convenio)</t>
  </si>
  <si>
    <t xml:space="preserve">Se observa  documento acta de liquidación firmada por gerencia del convenio y Gerente de unidad, para firma del cliente </t>
  </si>
  <si>
    <t xml:space="preserve">Radicar ante el cliente el acta de liquidación para firmas 
</t>
  </si>
  <si>
    <t>Documento soporte de entrega  ante el cliente y/o acta  de liquidación firmada por el cliente</t>
  </si>
  <si>
    <t>Firma del acta de liquidación por el cliente o retroalimentación  frente a la misma  ( convenio 217009)</t>
  </si>
  <si>
    <r>
      <rPr>
        <b/>
        <sz val="11"/>
        <color theme="1"/>
        <rFont val="Arial Narrow"/>
        <family val="2"/>
      </rPr>
      <t>Observación No. 2</t>
    </r>
    <r>
      <rPr>
        <sz val="11"/>
        <color theme="1"/>
        <rFont val="Arial Narrow"/>
        <family val="2"/>
      </rPr>
      <t xml:space="preserve"> Optimización de recursos en convenios de asociación
Para los 10 convenios de asociación suscritos en el marco del convenio 217009, no existe soporte documental en los estudios previos del proceso del análisis de optimización de recursos para la contratación con  entidades privadas sin ánimo de lucro.</t>
    </r>
  </si>
  <si>
    <t xml:space="preserve">RGPRO03: Deterioro de la imagen debido a deficiencias o demoras en estudios previos, por inoportuna y baja calidad de la información suministrada o errores en su elaboración. </t>
  </si>
  <si>
    <t>Realizar un diagnostico (evaluar) de conocimiento a los profesionales del área de planeación contractual</t>
  </si>
  <si>
    <t>Planeación contractual</t>
  </si>
  <si>
    <t>Documento diagnostico con temas priorizados a capacitar</t>
  </si>
  <si>
    <r>
      <t xml:space="preserve">El área de planeacion contractual no reporta avance de la actividad 
</t>
    </r>
    <r>
      <rPr>
        <b/>
        <sz val="11"/>
        <color theme="1"/>
        <rFont val="Arial Narrow"/>
        <family val="2"/>
      </rPr>
      <t>Seguimiento a junio de 2019</t>
    </r>
    <r>
      <rPr>
        <sz val="11"/>
        <color theme="1"/>
        <rFont val="Arial Narrow"/>
        <family val="2"/>
      </rPr>
      <t>. Archivo: Formato_Encuesta.pdf</t>
    </r>
  </si>
  <si>
    <t>Capacitar  trimestralmente a los profesionales de planeación contractual según temas priorizados</t>
  </si>
  <si>
    <t>FAP601 control de asistencia</t>
  </si>
  <si>
    <t>Evaluar cada semestre a los profesionales del área planeación contractual</t>
  </si>
  <si>
    <t>consolidado de evaluaciones realizadas (anexos)</t>
  </si>
  <si>
    <t>EMERGENTE 1
Menores ingresos por rendimientos financieros y afectación del flujo de caja del convenio, debido a la falta de  inversión de los excedentes de liquidez, por causa de la inoportunidad de los registros de los recursos  consignados por el cliente.</t>
  </si>
  <si>
    <t>Subgerencia tecnica (Gerencias de Unidad 
Gerencia de Convenio)</t>
  </si>
  <si>
    <t>Correos electróncos enviados a los Gerentes de convenio y sus anexos</t>
  </si>
  <si>
    <t>Según aplique</t>
  </si>
  <si>
    <t xml:space="preserve">EMERGENTE 2  
Impacto económico y legal debido a inconsistencias en el contenido de los estudios previos, por la inclusión de recomendaciones y sugerencias, por parte de las área internas de la entidad que no guardan relación con los lineamientos de ley, generando posibles incumplimentos y/o demandas a la entidad </t>
  </si>
  <si>
    <t xml:space="preserve">OBSERVACIÓN No.5 Evaluación de la efectividad de implementación de los controles.
Producto de la auditoría se estableció una efectividad promedio de 55% en la implementación para los  3 controles evaluados  y se identificaron dos riesgos emergentes no caracterizados en el mapa de riesgos operativos. </t>
  </si>
  <si>
    <t>Todos los identificados durante la auditoria</t>
  </si>
  <si>
    <t xml:space="preserve">
Realizar mesa de trabajo con el Grupo de Planeación y Gestión de riesgos y las areas de la entidad.
 </t>
  </si>
  <si>
    <t>Areas de la entidad y Planeacion y Gestión de Riesgos</t>
  </si>
  <si>
    <t>Perfil de Riesgo actualizado</t>
  </si>
  <si>
    <t>Para la vigencia 2018 se actualizó el perfil de riegos del proceso de gerencia de proyectos, se adjunta perfil actualizado.
Para la vigencia 2019 nos encontramos elaborando el plan de trabajo para la actualización de los perfiles de negocios para posteriormente proceder con la actualización del perfil de riesgos del proceso para la vigencia 2019.</t>
  </si>
  <si>
    <t xml:space="preserve">
Subgerencia Técnica
Subgerencia de Contratación
Área de Planeación y Gestión de Riesgos
</t>
  </si>
  <si>
    <t>Celeny González Parra - Contrato 2018-116
Catalina Sanchez Contrato 2018-691
Ana Martin Contrato 2018-687
Marcela Ospina Contrato 2018-780
José Alexander Riaño - Contrato 2018-727</t>
  </si>
  <si>
    <t>Posibles Causa(s)</t>
  </si>
  <si>
    <r>
      <t xml:space="preserve">Convenio Interadministrativo No. 215028 de 2015 con el Fondo Nacional de Seguridad y Convivencia Ciudadana </t>
    </r>
    <r>
      <rPr>
        <b/>
        <u/>
        <sz val="10"/>
        <color theme="1"/>
        <rFont val="Arial"/>
        <family val="2"/>
      </rPr>
      <t>FONSECON</t>
    </r>
  </si>
  <si>
    <t>Subgerencia de Contratación (Procesos de selección, Planeación contractual, gestión post contractual)
Subgerencia Técnica (Infraestructura y competitividad) 
Subgerencia Financiera (Grupo Planeación y Control Financiero, Presupuesto, contabilidad).
Subgerencia Administrativa (Gestión de operaciones)</t>
  </si>
  <si>
    <t>Sandra Milena Alvarez Arévalo</t>
  </si>
  <si>
    <t>Esperado</t>
  </si>
  <si>
    <r>
      <rPr>
        <b/>
        <sz val="9"/>
        <color theme="1"/>
        <rFont val="Arial"/>
        <family val="2"/>
      </rPr>
      <t>Observación No.1  Afectación de plazos contractuales  de los contratos de obra e interventoría en Zipaquirá</t>
    </r>
    <r>
      <rPr>
        <sz val="9"/>
        <color theme="1"/>
        <rFont val="Arial"/>
        <family val="2"/>
      </rPr>
      <t xml:space="preserve">
La continuidad del proceso de ejecución de los contratos de obra N°2162241 e interventoría N°2162584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r>
  </si>
  <si>
    <r>
      <t xml:space="preserve">1. Falta de oportunidad por parte de la Gerencia del convenio en la gestión de la devolución al municipio de los diseños aportados para recibir una versión definitiva corregida ante las inconsistencias evidenciadas como requisito para el desarrollo o ejecución de los contratos derivados.
</t>
    </r>
    <r>
      <rPr>
        <b/>
        <sz val="9"/>
        <rFont val="Arial"/>
        <family val="2"/>
      </rPr>
      <t xml:space="preserve">2. Recibir diseños realizados por terceros fuera del alcance de FONADE, que afectan la ejecución del proyectos.
</t>
    </r>
    <r>
      <rPr>
        <sz val="9"/>
        <rFont val="Arial"/>
        <family val="2"/>
      </rPr>
      <t xml:space="preserve">
3. Deficiencia por parte de FONADE en la estructuración de la cobertura en los negocios cuando recibe estudios y diseños de obra por parte de terceros (clientes, entes territoriales y otros).</t>
    </r>
  </si>
  <si>
    <r>
      <rPr>
        <b/>
        <sz val="9"/>
        <rFont val="Arial"/>
        <family val="2"/>
      </rPr>
      <t xml:space="preserve">RGPPE03: </t>
    </r>
    <r>
      <rPr>
        <sz val="9"/>
        <rFont val="Arial"/>
        <family val="2"/>
      </rPr>
      <t xml:space="preserve">Sobrecostos debido a inconsistencias o baja calidad en diseños, por deficiencias en su elaboración por parte del cliente 
</t>
    </r>
  </si>
  <si>
    <t xml:space="preserve">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t>
  </si>
  <si>
    <t>Memorando de solicitud a la subgerencia comercial y/o subgerencia de contratación</t>
  </si>
  <si>
    <t>las que se generen en el periodo</t>
  </si>
  <si>
    <r>
      <rPr>
        <b/>
        <sz val="9"/>
        <color theme="1"/>
        <rFont val="Arial"/>
        <family val="2"/>
      </rPr>
      <t>Observación 2. Suscripción del acta de inicio sin la entrega previa de los documentos requisito del contrato de obra 2181108 San Vicente de Chucuri.</t>
    </r>
    <r>
      <rPr>
        <sz val="9"/>
        <color theme="1"/>
        <rFont val="Arial"/>
        <family val="2"/>
      </rPr>
      <t xml:space="preserve">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t>
    </r>
  </si>
  <si>
    <t xml:space="preserve">1.  Desconocimiento u omisión de la supervisión e interventoría de los requisitos previos para el inicio de cada etapa descrita en los documentos precontractuales.
2.  Falta de verificación del Gerente del Convenio del cumplimiento de los requisitos del contrato.
3.  Negligencia por parte del contratista en la entrega de documentos requeridos para el inicio de cada etapa descrita en los documentos precontractuales.
4.  No se cuenta con herramientas jurídicas eficaces para hacer cumplir al contratistas sus obligaciones.
5.  Selección de contratista sin músculo financiero, o experiencia en proyectos de obra o contratación con Estado por deficiencias en la etapa precontractual .
6. Posibles deficiencias en la selección de los oferentes
</t>
  </si>
  <si>
    <r>
      <t xml:space="preserve">Riesgo emergente: </t>
    </r>
    <r>
      <rPr>
        <sz val="9"/>
        <rFont val="Arial"/>
        <family val="2"/>
      </rPr>
      <t>Impacto legal por desconocimiento u omisión del interventor y supervisor del contrato al no validar y terminar fases del proyecto, sin cumplir con los requisitos establecidos contractualmente (Contrato, manual de interventoría), con que puede impactar en procesos de incumplimiento, modificación de plazos y afectación del alcance pactado.</t>
    </r>
  </si>
  <si>
    <t>Validar en los informes de interventoría el cumplimiento de los programas entregados por el contratista (Programación detallada en la observación), entregados el 28 de diciembre de 2018 radicado 20184300718802.</t>
  </si>
  <si>
    <t>Formato de aprobación de informe de interventoría y pronunciamiento en el cumplimiento de los programas</t>
  </si>
  <si>
    <t xml:space="preserve">Solicitar a la subgerencia de contratación la inclusión de la clausula de los contratos el cumplimiento de entrega previa de los documentos requisito del contrato de obra </t>
  </si>
  <si>
    <t>Memorando de solicitud a la subgerencia de contratación</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</si>
  <si>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</si>
  <si>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Memorando de solicitud de estudios previos (cuando se requiera contratar)</t>
  </si>
  <si>
    <r>
      <rPr>
        <b/>
        <sz val="9"/>
        <color theme="1"/>
        <rFont val="Arial"/>
        <family val="2"/>
      </rPr>
      <t>Observación No.3. Demoras de 11 meses en la entrega final del proyecto Estación de Policía Hatonuevo Guajira, contrato 2162410.</t>
    </r>
    <r>
      <rPr>
        <sz val="9"/>
        <color theme="1"/>
        <rFont val="Arial"/>
        <family val="2"/>
      </rPr>
      <t xml:space="preserve">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r>
  </si>
  <si>
    <t xml:space="preserve">1. Posible insuficiencia de recursos por parte del contratista para culminar el proyecto, no evidenciada en la etapa de precontractual
2. Demoras en los procesos de reclamaciones a las aseguradoras.
</t>
  </si>
  <si>
    <r>
      <rPr>
        <b/>
        <sz val="9"/>
        <rFont val="Arial"/>
        <family val="2"/>
      </rPr>
      <t xml:space="preserve">RGPPE05: </t>
    </r>
    <r>
      <rPr>
        <sz val="9"/>
        <rFont val="Arial"/>
        <family val="2"/>
      </rPr>
      <t>Deterioro de la imagen de la Entidad por las quejas y reclamos de los clientes y/o beneficiarios de proyectos, debido a las falencias de FONADE en el desarrollo y entrega de bienes y servicios, por causa de deficiencias del contratista o ejecutor respecto de los plazos, cantidad y calidad de los mismos. CTRGPPR010</t>
    </r>
  </si>
  <si>
    <t>Entrega de FMI052 Acta de entrega de recibo de bienes y servicios a satisfacción del cliente</t>
  </si>
  <si>
    <t>FMI052 Acta de entrega de recibo de bienes y servicios a satisfacción del cliente, Estación de Policía Hatonuevo Guajira</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</si>
  <si>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</si>
  <si>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r>
      <rPr>
        <b/>
        <sz val="9"/>
        <color theme="1"/>
        <rFont val="Arial"/>
        <family val="2"/>
      </rPr>
      <t>Observación No. 4. Incumplimiento del numeral 3.2.3 del capitulo H de la NSR 10 en cuanto profundidad de los sondeos. Contrato Consultoría 2151857</t>
    </r>
    <r>
      <rPr>
        <sz val="9"/>
        <color theme="1"/>
        <rFont val="Arial"/>
        <family val="2"/>
      </rPr>
      <t xml:space="preserve">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r>
  </si>
  <si>
    <t xml:space="preserve"> 
1. Omisión por parte del diseñador y del interventor del diseño en el cumplimiento normativo vigente (NSR 10),
2. Rotación de personal técnico del convenio.</t>
  </si>
  <si>
    <r>
      <rPr>
        <b/>
        <sz val="9"/>
        <rFont val="Arial"/>
        <family val="2"/>
      </rPr>
      <t xml:space="preserve">RGPPE04: </t>
    </r>
    <r>
      <rPr>
        <sz val="9"/>
        <rFont val="Arial"/>
        <family val="2"/>
      </rPr>
      <t xml:space="preserve">Sobrecostos para la Entidad por servicios de revisión y ajuste de estudios y diseños, debido a la detección de inconsistencias o baja calidad en los mismos, por causa de deficiencias en su elaboración por parte del diseñador contratado por FONADE. CTRGPPE020 </t>
    </r>
  </si>
  <si>
    <t xml:space="preserve">Solicitud y respuesta del diseñador del cumplimiento normativo vigente (NSR 10), </t>
  </si>
  <si>
    <t>Solicitud formal y respuesta del diseñador</t>
  </si>
  <si>
    <t>La Gerencia del Convenio envió solicitud al interventor el 30/01/2019 (20192200018591) del cual se obtuvo respuesta el 08/02/2019 (20194300063642) aclarando porque se dio la situación.</t>
  </si>
  <si>
    <r>
      <rPr>
        <b/>
        <sz val="9"/>
        <color theme="1"/>
        <rFont val="Arial"/>
        <family val="2"/>
      </rPr>
      <t>Observación No. 5. Incumplimiento de normatividad ambiental y seguridad en el trabajo en la Estación de policía corregimiento de Yarima del municipio de San Vicente de Chucuri-Santander, contrato 2181108.</t>
    </r>
    <r>
      <rPr>
        <sz val="9"/>
        <color theme="1"/>
        <rFont val="Arial"/>
        <family val="2"/>
      </rPr>
      <t xml:space="preserve">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r>
  </si>
  <si>
    <r>
      <t xml:space="preserve">1. Desconocimiento y aplicación por parte del contratista del plan de manejo ambiental y sus normas asociadas.
</t>
    </r>
    <r>
      <rPr>
        <sz val="9"/>
        <color rgb="FFFF0000"/>
        <rFont val="Arial"/>
        <family val="2"/>
      </rPr>
      <t xml:space="preserve">
</t>
    </r>
    <r>
      <rPr>
        <sz val="9"/>
        <rFont val="Arial"/>
        <family val="2"/>
      </rPr>
      <t>2. Deficiencias en el control y monitoreo por parte del contratista al personal de obra para garantizar el cumplimiento de la reglamentación de seguridad en la construcción.
3. Falta de seguimiento por parte de la interventoría y supervisor al contratista.</t>
    </r>
    <r>
      <rPr>
        <sz val="9"/>
        <color theme="1"/>
        <rFont val="Arial"/>
        <family val="2"/>
      </rPr>
      <t xml:space="preserve">
</t>
    </r>
    <r>
      <rPr>
        <sz val="9"/>
        <rFont val="Arial"/>
        <family val="2"/>
      </rPr>
      <t>4. Bajo porcentaje de permanencia de los SISO en las obras.
5. Bajo recursos para visitas de obra por parte del supervisor del contrato</t>
    </r>
  </si>
  <si>
    <r>
      <rPr>
        <b/>
        <sz val="9"/>
        <rFont val="Arial"/>
        <family val="2"/>
      </rPr>
      <t>RGPPE39</t>
    </r>
    <r>
      <rPr>
        <sz val="9"/>
        <rFont val="Arial"/>
        <family val="2"/>
      </rPr>
      <t xml:space="preserve"> Deterioro de la imagen ante terceros y/o requerimientos de Órganos de Control, debido al incumplimiento normativo en materia de seguridad industrial, salud ocupacional o ambiental, por causa de la omisión o no implementación de las disposiciones normativas de HSE en la ejecución del proyecto por parte del contratista. control </t>
    </r>
    <r>
      <rPr>
        <b/>
        <sz val="9"/>
        <rFont val="Arial"/>
        <family val="2"/>
      </rPr>
      <t xml:space="preserve">CTRGPPE018 </t>
    </r>
    <r>
      <rPr>
        <sz val="9"/>
        <rFont val="Arial"/>
        <family val="2"/>
      </rPr>
      <t xml:space="preserve">
</t>
    </r>
  </si>
  <si>
    <t>Solicitar a la subgerencia de contratación la inclusión de la clausula de los contratos el cumplimiento de planes y programas complementarios</t>
  </si>
  <si>
    <t>Solicitud y respuesta del contratista al incumplimiento de temas de seguridad en la obra</t>
  </si>
  <si>
    <t>Gerencia Convenio</t>
  </si>
  <si>
    <t>Informe de interventoría de la subsanación</t>
  </si>
  <si>
    <r>
      <rPr>
        <b/>
        <sz val="9"/>
        <color theme="1"/>
        <rFont val="Arial"/>
        <family val="2"/>
      </rPr>
      <t>Observación No. 6. Subregistro de gastos de transporte en el Estado de Resultados acumulado a 2018 del convenio 215028 FONSECON</t>
    </r>
    <r>
      <rPr>
        <sz val="9"/>
        <color theme="1"/>
        <rFont val="Arial"/>
        <family val="2"/>
      </rPr>
      <t xml:space="preserve">
En el Estado de Resultados del convenio 215028 Fonsecon acumulado a noviembre 2018 no se registra gastos por concepto del rubro de transporte, dado que se carga a los gastos de Funcionamiento de FONADE, evidenciado 13 tiquetes que representan $ 6,9 millones para el 2018.</t>
    </r>
  </si>
  <si>
    <t xml:space="preserve">
1. Desconocimiento de Circular 124 de 2018 - Sistema de Costos - Estados de Resultados de Convenio y/o contratos interadministrativos,
2. Rotación de personal responsables del área administrativa- tiquetes.</t>
  </si>
  <si>
    <r>
      <rPr>
        <b/>
        <sz val="9"/>
        <rFont val="Arial"/>
        <family val="2"/>
      </rPr>
      <t>RGFIN104:</t>
    </r>
    <r>
      <rPr>
        <sz val="9"/>
        <rFont val="Arial"/>
        <family val="2"/>
      </rPr>
      <t xml:space="preserve"> Impacto económico debido a que no se cuente con información financiera completa por causa de la falta de oportunidad en el envío de alertas o informes a los responsables de las áreas </t>
    </r>
  </si>
  <si>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</si>
  <si>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Informe de tiquetes Ajustado
Informe de Estados de Resultados del Convenio</t>
  </si>
  <si>
    <r>
      <rPr>
        <b/>
        <sz val="9"/>
        <color theme="1"/>
        <rFont val="Arial"/>
        <family val="2"/>
      </rPr>
      <t xml:space="preserve">Observación No. 7. No se instalaron ítems establecidos en las especificaciones técnicas del proceso CPU 002 DE 2016 para la construcción de la estación de policía del municipio de San Gil - Santander - contrato de obra 2162547   </t>
    </r>
    <r>
      <rPr>
        <sz val="9"/>
        <color theme="1"/>
        <rFont val="Arial"/>
        <family val="2"/>
      </rPr>
      <t xml:space="preserve">
El contratista de obra no instaló las losetas guía E=40 (ítem 24.8), y la franja loseta de alerta (ítem 24.9) contempladas en las especificaciones técnicas del proceso CPU 002 DE 2016 para la construcción de la estación de policía del municipio de San Gil - Santander - contrato de obra 2162547,incumpliendo lo dispuesto por la ley en temas de inclusión y accesibilidad de personas con movilidad reducida y/o discapacidad. </t>
    </r>
  </si>
  <si>
    <r>
      <rPr>
        <b/>
        <sz val="9"/>
        <rFont val="Arial"/>
        <family val="2"/>
      </rPr>
      <t xml:space="preserve">RGPPE22: </t>
    </r>
    <r>
      <rPr>
        <sz val="9"/>
        <rFont val="Arial"/>
        <family val="2"/>
      </rPr>
      <t xml:space="preserve">Deterioro de la imagen de la Entidad ante requerimientos de Entes de Vigilancia y Control y/o quejas de los clientes debido al incumplimiento en la entrega de bienes y servicios bajo las especificaciones definidas por causa de deficiencias o cambios no autorizados a los diseños </t>
    </r>
    <r>
      <rPr>
        <sz val="9"/>
        <color rgb="FFFF0000"/>
        <rFont val="Arial"/>
        <family val="2"/>
      </rPr>
      <t xml:space="preserve">
</t>
    </r>
  </si>
  <si>
    <t xml:space="preserve">Solicitud y respuesta del contratista del cumplimiento de la instalación de  las especificaciones técnicas del proceso CPU 002 DE 2016 para la construcción de la estación de policía del municipio de San Gil - Santander </t>
  </si>
  <si>
    <t>Solicitud formal y respuesta del contratista</t>
  </si>
  <si>
    <r>
      <rPr>
        <b/>
        <sz val="9"/>
        <color theme="1"/>
        <rFont val="Arial"/>
        <family val="2"/>
      </rPr>
      <t>Observación No. 8. No ejecución de los componentes mano de obra y accesorios para la ejecución del ítem 23.9 del APU en el contrato 2162547, estación de policía Municipio de San Gil.</t>
    </r>
    <r>
      <rPr>
        <sz val="9"/>
        <color theme="1"/>
        <rFont val="Arial"/>
        <family val="2"/>
      </rPr>
      <t xml:space="preserve">
El acta entrega FMI027 de fecha 30 de noviembre de 2018 registra para el el ítem 23.9 el pago de  $8.854.150, que incluye los componentes de accesorios e insumos para instalación y mano de obra por $885.414 que no se han ejecutado según lo verificado por el equipo auditor en visita del 24 de noviembre dado que la estufa no se encuentra instalada. Verificado a la fecha de este informe el pago se realizó en el acta parcial No.10 - radicado No.20184300459842.</t>
    </r>
  </si>
  <si>
    <t xml:space="preserve">1. Autorización del pago sin validación de ítems recibidos al contratista por parte del interventor.
</t>
  </si>
  <si>
    <r>
      <rPr>
        <b/>
        <sz val="9"/>
        <rFont val="Arial"/>
        <family val="2"/>
      </rPr>
      <t xml:space="preserve">RGPPE26: </t>
    </r>
    <r>
      <rPr>
        <sz val="9"/>
        <rFont val="Arial"/>
        <family val="2"/>
      </rPr>
      <t>Sobrecostos para la Entidad, debido a la recepción de bienes o servicios que incumplen con las especificaciones establecidas en el contrato,  por causa de omisión y/o consentimiento por parte del interventor y/o supervisor para beneficio propio o de un tercero. CTRGPPE020</t>
    </r>
  </si>
  <si>
    <t>Solicitud y respuesta del contratitas el ítem de mano de obra y la respuesta de la Interventoría</t>
  </si>
  <si>
    <t>se validaron comunicados de respuesta por parte de la  interventoría y del contratista de obra según radicado 20194300044232 del 31/01/2019 con lo cual se cumple con la acción establecida en este plan de mejoramiento.</t>
  </si>
  <si>
    <r>
      <rPr>
        <b/>
        <sz val="9"/>
        <color theme="1"/>
        <rFont val="Arial"/>
        <family val="2"/>
      </rPr>
      <t>Observación N° 9 Identificación de riesgos emergentes y evaluación de la efectividad de implementación de los controles.</t>
    </r>
    <r>
      <rPr>
        <sz val="9"/>
        <color theme="1"/>
        <rFont val="Arial"/>
        <family val="2"/>
      </rPr>
      <t xml:space="preserve">
Producto de la auditoría se identificó un riesgos emergente no caracterizado en el mapa de riesgos operativos y se estableció un  promedio de 62.5% en la efectividad de la operación  de los 8 controles evaluados para los 8 riesgos.</t>
    </r>
  </si>
  <si>
    <t>Todas las identificadas en la auditoría.</t>
  </si>
  <si>
    <t>Planeación y gestión de riesgos</t>
  </si>
  <si>
    <t xml:space="preserve">El comité integral de riesgos aprobó la actualización de perfil de riesgos 2018 el 31/01/2019 </t>
  </si>
  <si>
    <t xml:space="preserve">Subgerencia Técnica  
Subgerencia de Contratación
Subgerencia Financiera </t>
  </si>
  <si>
    <t>Adriana del Pilar Correa
Luz Stella Trilllos Camargo
Flor María Morales Guerra</t>
  </si>
  <si>
    <t xml:space="preserve">
Catalina Sánchez Bohórquez
Victor Nicolás Álvarez
Diego Andres Torres
Jose Alexander Riaño</t>
  </si>
  <si>
    <t>RGPPE40 Deterioro de la imagen debido al incumplimiento de la normatividad legal vigente aplicable al producto y/o servicio, por causa de la ausencia y/o no exigibilidad de las pruebas, ensayos y/o certificados por el interventor y/o supervisor.</t>
  </si>
  <si>
    <t xml:space="preserve">Gestionar solicitud de incumplimiento por parte de Gerencia de Fábricas del contrato de interventoría
</t>
  </si>
  <si>
    <t>ST - Gerencia de Fábricas</t>
  </si>
  <si>
    <t xml:space="preserve">Radicado de solicitud </t>
  </si>
  <si>
    <t>Riesgo Emergente 1
Deterioro de la imagen de la Entidad ante la insatisfacción de los clientes y/o beneficiarios, debido a la no ejecución de los proyectos, por causa de la no verificación oportuna de la información suministrada por el cliente (diseños y viabilidad financiera) para el cumplimiento de los requisitos y el alcance de los proyectar a ejecutar.</t>
  </si>
  <si>
    <t xml:space="preserve">Solicitar al DPS el requerimiento de incumplimiento del contrato de interventoría INFRAESTRUCTURA 2013  N° 2131906 </t>
  </si>
  <si>
    <t>Actualizar el perfil de riesgos y  establecer controles para minimizar la probabilidad de ocurrencia y el impacto de la omisión de normas técnicas y de diseño aplicables en los contratos de obra e interventoría.</t>
  </si>
  <si>
    <t>SC - Gerente Planeación Contractual
GG - Gerente de Planeación y Riesgos
ST - Gerentes de Convenio</t>
  </si>
  <si>
    <t>Control documentado</t>
  </si>
  <si>
    <t xml:space="preserve">Riesgo Emergente 2
Impacto legal  por posibles demandas debido al no pago al interventor de mayores permanencias asumidas por terceros (contratistas y/o ente territorial) por la inexistencia al interior de la Entidad de procedimientos técnicos, jurídicos y financieros para el pago de ingresos recibidos para terceros. </t>
  </si>
  <si>
    <t>Revisar la procedencia de iniciar un trámite de conciliación por parte de FONADE</t>
  </si>
  <si>
    <t>ST - Gerencia de Fábricas
SC - Gerencia Gestión post contractual
GG - Asesoría jurídica</t>
  </si>
  <si>
    <t>Documento (acta) soporte de decisión adoptada
Ficha de conciliación (si aplica)</t>
  </si>
  <si>
    <t>Se adjunta Ficha Técnica Cociliacion GC.CA (Jul.2018), la cual el dia de realizacion de la audicencia de conciliacion no fue aceptada por tanto se declaro fallida, por lo cual estamos en espera de la demanda contenciosa donde FONADE se pronunciara al respecto</t>
  </si>
  <si>
    <t>ST - Gerencia Convenio
SA - Gerente Gestión de Operaciones
SC - Gerencia de Gestión post contractual</t>
  </si>
  <si>
    <t>Anexo del acta de liquidación</t>
  </si>
  <si>
    <t>Gestionar la conciliación por el valor de diferencia entre el valor que se adeuda y el recuperable por retegarantía</t>
  </si>
  <si>
    <t>ST - Gerencia Convenio-Gerencia de fábricas
GG - Asesoría jurídica</t>
  </si>
  <si>
    <t>Ficha de conciliación presentada en comité</t>
  </si>
  <si>
    <t xml:space="preserve">RGFIN18: Deterioro de la imagen de la Entidad por requerimientos de clientes, contratistas y entes de vigilancia y control, debido a la generación de informes, archivos y/o registro de operaciones financieras, contables, tributarias, presupuestales o de inversión incompletas, inoportunas o inconsistentes, por causa de errores en la elaboración, digitación, cálculo o deficiencias en el suministro y procesamiento de información y soportes por parte del personal de las áreas de trabajo o asesorías.  </t>
  </si>
  <si>
    <t xml:space="preserve">
Ajustar la cuenta por pagar correspondiente a la orden de pago del contrato 2161614 CEMOSA</t>
  </si>
  <si>
    <t>SF - Gerencia de Presupuesto</t>
  </si>
  <si>
    <t xml:space="preserve">Copia de CDP y RP del ajuste </t>
  </si>
  <si>
    <t>RGFIN18: Deterioro de la imagen de la Entidad por requerimientos de clientes, contratistas y entes de vigilancia y control, debido a la generación de informes, archivos y/o registro de operaciones financieras, contables, tributarias, presupuestales o de inversión incompletas, inoportunas o inconsistentes, por causa de errores en la elaboración, digitación, cálculo o deficiencias en el suministro y procesamiento de información y soportes por parte del personal de las áreas de trabajo o asesorías. </t>
  </si>
  <si>
    <t xml:space="preserve">	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</si>
  <si>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SF - Gerencia de Presupuesto
ST - Gerencia de Fábricas- Gerente convenio 
SA - Gestión de operaciones</t>
  </si>
  <si>
    <t xml:space="preserve">Conciliación por cada contrato de fábrica (9 fábricas priorizadas)
</t>
  </si>
  <si>
    <t xml:space="preserve">9
</t>
  </si>
  <si>
    <t>Formato de  Conciliación contratos 2160398, 2151381, 2160406, 2161534, 2161570, 2161614, 2161690, 2170772 y 2170769</t>
  </si>
  <si>
    <t>Entrega reprogramada del 31/12/18 para el  31/03/2019</t>
  </si>
  <si>
    <t>Conciliación por cada contrato de fábrica (10 fábricas)</t>
  </si>
  <si>
    <t>Entrega reprogramada del 28/02/19 para el  14/6/19</t>
  </si>
  <si>
    <t>Entrega reprogramada del 29/03/19 para el  30/9/19</t>
  </si>
  <si>
    <t xml:space="preserve">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t>
  </si>
  <si>
    <t>ST - Gerentes de Unidad - Gerencia de Convenios</t>
  </si>
  <si>
    <t>Memorando radicado</t>
  </si>
  <si>
    <t xml:space="preserve">El Grupo de presupuesto hará el ajuste presupuestal de acuerdo con las solicitud de la Subgerencia Técnica </t>
  </si>
  <si>
    <t>Soporte de ajustes</t>
  </si>
  <si>
    <t>Entrega reprogramada  para:
 el contrato 2151386 del 31/01/19 para el  30/9/19 .
Para el contrato 2150609 y 2131910 del 31/01/19 para el 14/06/19</t>
  </si>
  <si>
    <t xml:space="preserve">RGPRO40: Impacto operacional por retrasos en las actividades, debido al incumplimiento de los términos para la liquidación de contratos y convenios,  a causa de demoras en la entrega de los insumos y soportes técnicos, legales, documentales, financieros y presupuestales por parte del área interesada y/o  demora en la elaboración, revisión y/o firma del proyecto de las actas de liquidación de contratos, convenios y/o constancias de archivo, por parte del Área de Contratación, Controversias Contractuales y Liquidaciones, Subgerencias, contratistas o clientes.  </t>
  </si>
  <si>
    <t xml:space="preserve">Determinar qué contratos de fábricas de los 27 terminados han presentado conciliación y con que pretensiones </t>
  </si>
  <si>
    <t>ST - Gerencia de Fábricas 
GG - Asesoría jurídica</t>
  </si>
  <si>
    <t>Balance de estados de conciliaciones</t>
  </si>
  <si>
    <t>Consolidación a fecha de Noviembre del estado actual de las fabricas que han solicitado conciliaciones, determinado el valor de la pretensión, el valor conciliado y el estado actual de cada conciliación.</t>
  </si>
  <si>
    <t>Determinar qué contratos de fábricas se pueden liquidar de los 27 terminados y tipificar las causales de no liquidación.</t>
  </si>
  <si>
    <t>ST - Gerentes Convenio-Gerencia de Fábricas 
SC - Gerencia Gestión post contractual</t>
  </si>
  <si>
    <t>Balance de liquidaciones</t>
  </si>
  <si>
    <t>1) Se adjunta Acta de reunion con Ger de Liquidaciones.
2) Archivo excel con fechas prevista de liquidacion.</t>
  </si>
  <si>
    <t>Riesgo Emergente 3
Impacto económico debido a  mayores valores pagados al contratista  por  deficiencias en el  seguimiento a la ejecución financiera de los contratos por parte de la supervisión y/o interventoría por ausencia de puntos de control  presupuestal durante la ejecución contractual en la Gerencia de fábricas.</t>
  </si>
  <si>
    <t xml:space="preserve">	Gestionar  el descuento por  mayor valor pagado de  $41.026.718 en conciliación</t>
  </si>
  <si>
    <t xml:space="preserve">ST - Gerencia de Fábricas             </t>
  </si>
  <si>
    <t>Ficha de conciliación (con desagregado de esta cifra)</t>
  </si>
  <si>
    <t>1) Ficha Tecnica de Conciliacion de CYH
2) Excel en donde se discrimina los valores pagados y valores pendientes por pagar de las AS.</t>
  </si>
  <si>
    <t xml:space="preserve">Ajuste en el cuadro de control de presupuesto de la gerencia </t>
  </si>
  <si>
    <t>Cuadro ajustado</t>
  </si>
  <si>
    <t>Se adjunta Archivo excel con informacion base de toda la fabrica</t>
  </si>
  <si>
    <t>Riesgo Emergente 4
Impacto legal derivado de la falta de información financiera por parte de los supervisores de contratos, relacionada con la disponibilidad de recursos y compromisos pendientes a favor de los contratistas de interventoría y/o consultoría, lo que afecta el cierre y liquidación de los mismos.</t>
  </si>
  <si>
    <t>Construir un balance general de seguimiento de la fábrica</t>
  </si>
  <si>
    <t>ST - Gerencia de Fábricas - 
Gerencia Convenio</t>
  </si>
  <si>
    <t>Balance general de la fábrica</t>
  </si>
  <si>
    <t>Se adjunta Archivo excel con informacion base de toda la fábrica que incluye las 5 actas pendientes, el detalle de los pagos se adjuntará con la conciliación de la fábrica el 30 /09/2019</t>
  </si>
  <si>
    <t xml:space="preserve">9
</t>
  </si>
  <si>
    <t xml:space="preserve">Formato de conciliación de los contratos: 2131906, 2131908, 2131909, 2150546, 2150608, 2150617, 2150831, 2151386, 2151400 y 2152104
 </t>
  </si>
  <si>
    <t>RGADM99
Deterioro de imagen de la Entidad por falta de oportunidad en la respuesta de PQRD y solicitudes de información, por causa del incumplimiento en gestiones de las respuestas por las áreas de trabajo y el equipo directivo.</t>
  </si>
  <si>
    <t>Generar respuesta de las 46 solicitudes pendientes de respuesta</t>
  </si>
  <si>
    <t>ST - Gerencia Convenio - Gerencia de fábricas</t>
  </si>
  <si>
    <t>Anexo de radicados con respuestas asociadas</t>
  </si>
  <si>
    <t>Se relacionan los Radicados de respuesta a 37  comunicaciones, 4 no corresponden a Gerencia de fábricas,  4 no requirieron respuesta, 1 no se encontro en el ORFEO</t>
  </si>
  <si>
    <t xml:space="preserve">RGFIN34: 
Pérdidas económicas para la Entidad debido al pago de desembolsos por mayor valor, pagos dobles, o a beneficiarios diferentes, por causa de errores en la digitación y/o cargue de archivos planos por parte de los profesionales del área de Pagaduría.  
 </t>
  </si>
  <si>
    <t>Definir si se debe establecer un procedimiento para el registro y desembolso de pagos de descuentos a favor de terceros bajo la denominación de ingresos recibidos para terceros o de cesión de derechos económicos que especifiquen el componente de descuentos tributarios aplicable según la operación; o si se debe capacitar a las áreas de la entidad sobre las acciones a realizar.</t>
  </si>
  <si>
    <t>SF - Gerencia de Contabilidad
SA - Gerencia de Gestión de Operaciones
ST - Gerencia de convenio 
SC - Planeación Contractual</t>
  </si>
  <si>
    <t>Documento (acta) soporte de decisión adoptada</t>
  </si>
  <si>
    <t>Implementar acción definida en la actividad anterior</t>
  </si>
  <si>
    <t>Procedimiento adoptado o soporte de capacitación</t>
  </si>
  <si>
    <t>Riesgo Emergente 5
Deterioro de Imagen debido a falencias en desarrollo/entrega de bienes y servicios, por deficiencias del contratista  aceptadas o validadas por el interventor respecto a plazos, cantidad y calidad por deficiencias en los procesos constructivos y en la verificación de los criterios de aceptación de las obras ejecutadas.
 (RGPPE05 - otras causas)</t>
  </si>
  <si>
    <t>Requerir al contratista de obra para corregir las deficiencias en la calidad de la obra.</t>
  </si>
  <si>
    <t>ST - Gerencia de Unidad - Gerencia del Convenio</t>
  </si>
  <si>
    <t>Radicado del requerimiento</t>
  </si>
  <si>
    <t>Dar alcance del incumplimiento gestionado dependeindo la respuesta del contratista en los temas de calidad de la obra</t>
  </si>
  <si>
    <t>Radicado en la subgerencia de contratación Alcance incumplimiento</t>
  </si>
  <si>
    <t xml:space="preserve">Radicado en la subgerencia de contratación Alcance incumplimiento 20182700212683 </t>
  </si>
  <si>
    <t>Acta de Gerencia firmada  y el perfil actualizado que ya se encuentra publicado en el catalogo documental</t>
  </si>
  <si>
    <t xml:space="preserve">Dar alcance a la solicitud de incumplimiento al contratista de obra del contrato N°2160563 </t>
  </si>
  <si>
    <t>Oficio radicado con el alcance</t>
  </si>
  <si>
    <t>Alcance incumplimiento 20182700212683 19 noviembre de 2018</t>
  </si>
  <si>
    <t>Establecer contra soporte documental el balance económico respecto a los $43 millones identificados para descontar,  incluido el valor del AIU y el IVA sobre la utilidad</t>
  </si>
  <si>
    <t>Balance económico final de recursos a recuperar</t>
  </si>
  <si>
    <t>El balance económico genera un valor por descontar de 17 millones,  incluido el valor del AIU y el IVA sobre la utilidad</t>
  </si>
  <si>
    <t xml:space="preserve">Dar alcance a la solicitud de incumplimiento al contratista de obra del contrato N° 2160563 </t>
  </si>
  <si>
    <t xml:space="preserve">Riesgo Emergente 6
Deterioro de la imagen de la Entidad por el incumplimiento de las obligaciones de terceros involucrados en los proyectos, por causa de la falta de oportunidad de la gestión de actividades a cargo de estos, que conlleva a limitar la funcionalidad o entrada en operación de los proyectos </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</si>
  <si>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</si>
  <si>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ST - Gerencia de Unidad - Gerencia del Convenio - Gerencia de Fábricas</t>
  </si>
  <si>
    <t>Acta de reunión y radicado de gestión de incumplimiento (si aplica)</t>
  </si>
  <si>
    <t>07/11/2018
26/11/2018</t>
  </si>
  <si>
    <t xml:space="preserve">Gestionar los estudios previos para la contratación de la nueva interventoria </t>
  </si>
  <si>
    <t>Radicado de estudios previos</t>
  </si>
  <si>
    <t>RGFIN21
Gastos prejudiciales y judiciales para la Entidad por la atención de demandas interpuestas por contratistas ante el incumplimiento de FONADE en los pagos de los contratos, debido a la no expedición de certificados de disponibilidad presupuestal y/o registro presupuestal, por causa de la omisión o inoportunidad en el reporte de novedades relacionadas con los convenios y/o contratos por parte de la Subgerencia de Contratación y/o Gerentes de Unidad/convenio y/o Subgerencia Administrativa</t>
  </si>
  <si>
    <t>Conciliar cifras con  los 6 casos de los  interventores para establecer de manera exacta los valores pendientes de pago por servicios ejecutados y así evitar reclamos y procesos por valores que no correspondan.</t>
  </si>
  <si>
    <t>ST - Gerencia de Fábricas - 
Gerentes de los convenios 212080, 213062 y 211030.</t>
  </si>
  <si>
    <t>Balance para los seis contratos de fábricas</t>
  </si>
  <si>
    <t>Se adjunta Acta de conciliación en procudaduria para la Fábrica Infraestructura 2013</t>
  </si>
  <si>
    <t>Actualizar el mapa de riesgos institucional incorporando los riesgos emergentes y definiendo los controles asociados</t>
  </si>
  <si>
    <t>ST - Gerencia de Fábricas -
Gerencia Convenios
GG - Gerencia de Planeación y Riesgos
SC - Gerencia de Planeación Contractual</t>
  </si>
  <si>
    <t>Perfil de riesgos actualizado</t>
  </si>
  <si>
    <t>Subgerencia Técnica
Subgerencia de Contratación
Área de Gestión de Riesgos
Área de Planeación y control  Financiero</t>
  </si>
  <si>
    <t xml:space="preserve">
Catalina Sánchez Bohórquez-Contrato 2019032
Victor Nicolás Álvarez- Contrato 2019033
Diego Andres Torres-Contrato 2019031
Jose Alexander Riaño-2019027</t>
  </si>
  <si>
    <t>Contrato Interadministrativo de Gerencia de Proyectos N°197060 suscrito entre el Miniosterio de Educación Nacional y el FONDO FINANCIERO DE PROYECTOS DE DESARROLLO - FONADE</t>
  </si>
  <si>
    <t>Subgerencia de desarrollo de proyectos (antes subgerencia técnica)
Subgerencia Financiera
Subgerencia Administrativa
Subgerencia de Operaciones (antes Subgerencia contratación)
Asesoría Juridica</t>
  </si>
  <si>
    <t xml:space="preserve">
Adriana del Pilar Correa
Flor Maria Morales
Lisbeth Triana casas
Bellaniris Avila
Andrea Ortegón López
</t>
  </si>
  <si>
    <t>Celeny González - Contrato N°2019-028
Catalina del Pilar Sanchez - Contrato N°2019-032
Jose Alexander Riaño - Contrato N°2019-027</t>
  </si>
  <si>
    <t xml:space="preserve">Acción </t>
  </si>
  <si>
    <t>porcentaje esperado</t>
  </si>
  <si>
    <r>
      <rPr>
        <b/>
        <sz val="15"/>
        <color theme="1"/>
        <rFont val="Arial Narrow"/>
        <family val="2"/>
      </rPr>
      <t>Emergente No.1</t>
    </r>
    <r>
      <rPr>
        <sz val="15"/>
        <color theme="1"/>
        <rFont val="Arial Narrow"/>
        <family val="2"/>
      </rPr>
      <t xml:space="preserve">
Impacto económico por menores ingresos y afectación del flujo de  caja de los convenios  debido a  incumplimiento del cliente en la forma de pago pactada, por causa de 1)inoportunidad en la radicación de la cuenta de cobro, 2) incumplimientos de los requisitos para pago o falta de gestión en el trámite de los pagos.</t>
    </r>
  </si>
  <si>
    <t>Ejecutar y hacer seguimiento al plan de tratamiento TRATGFIN1801 -Fortalecimiento en la efectividad del flujo de caja en el 2019</t>
  </si>
  <si>
    <t>Subgerencia de desarrollo de proyectos/Gerente de grupo de infraestructura y competitividad/Gerente Convenio</t>
  </si>
  <si>
    <t xml:space="preserve">Informe de  seguimiento al plan de tratamiento No. TRATGFIN1801 </t>
  </si>
  <si>
    <r>
      <rPr>
        <b/>
        <sz val="15"/>
        <color theme="1"/>
        <rFont val="Arial Narrow"/>
        <family val="2"/>
      </rPr>
      <t>Observación No.2 Demoras en la solicitud para hacer efectiva la cuota de gerencia del Convenio</t>
    </r>
    <r>
      <rPr>
        <sz val="15"/>
        <color theme="1"/>
        <rFont val="Arial Narrow"/>
        <family val="2"/>
      </rPr>
      <t xml:space="preserve">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de los recursos del convenio, y ENTerritorio (Antes FONADE) había trasladado solo el 68% del valor de la cuota de Gerencia.</t>
    </r>
  </si>
  <si>
    <r>
      <rPr>
        <b/>
        <sz val="15"/>
        <color theme="1"/>
        <rFont val="Arial Narrow"/>
        <family val="2"/>
      </rPr>
      <t>Emergente No.2</t>
    </r>
    <r>
      <rPr>
        <sz val="15"/>
        <color theme="1"/>
        <rFont val="Arial Narrow"/>
        <family val="2"/>
      </rPr>
      <t xml:space="preserve">
Impacto económico para la entidad por no disponibilidad de recursos  debido a la demora en la apropiación / traslado de recursos de la cuota de gerencia, por causa de:1.  Desconocimiento de la gerencia de convenio del tramite de la cuota de gerencia
2. Falta de seguimiento  a los recursos depositados por el cliente</t>
    </r>
  </si>
  <si>
    <r>
      <t xml:space="preserve">
</t>
    </r>
    <r>
      <rPr>
        <b/>
        <sz val="15"/>
        <color theme="1"/>
        <rFont val="Arial Narrow"/>
        <family val="2"/>
      </rPr>
      <t>RGFIN104</t>
    </r>
    <r>
      <rPr>
        <sz val="15"/>
        <color theme="1"/>
        <rFont val="Arial Narrow"/>
        <family val="2"/>
      </rPr>
      <t xml:space="preserve">
Impacto económico para la Entidad, debido a que no se cuente con información financiera completa, por causa de: 
1. No traslado de la información histórica del convenio al sistema de costos implementado en el 2010
2. Errores en la parametrización de  la plataforma Gauss Profit o sistemas de información de apoyo 
(ACTUALIZAR RIESGO-INCLUIR CAUSAS)</t>
    </r>
  </si>
  <si>
    <t>Registrar un CIC en la herramienta de gestión Aranda, para gestionar con el  área de TI  el ajuste en el sistema Gauss-costos- periodo 2017 del rubro de multas, sanciones y litigios</t>
  </si>
  <si>
    <t>Subgerencia Financiera/Planeación y control financiero</t>
  </si>
  <si>
    <t>No. CIC registrado 
Plan de trabajo generado  por el Grupo de Tecnologia</t>
  </si>
  <si>
    <t>1. Caso RF-51084-1-4913: AJUSTE A CUENTAS DE MULTAS SANCIONES Y SERVICIOS AÑO 2017  
2. Archivo : acción 3 -PlanTrabajo.xlsx</t>
  </si>
  <si>
    <t xml:space="preserve">Ejecutar plan de trabajo generado según caso CIC registrado </t>
  </si>
  <si>
    <t xml:space="preserve">Subgerencia Financiera/Planeación y control financiero </t>
  </si>
  <si>
    <t xml:space="preserve">Estado de resultados del convenio 197060 con la corrección del rubro Multas, Sanciones y Litigios </t>
  </si>
  <si>
    <t xml:space="preserve">Archivo: acción 4- estado resultados.xlsx
donde se registra el rubro Multas y Sanciones  Litigios, por $6.077.612.466
</t>
  </si>
  <si>
    <t>Realizar reporte de evento de riesgo de la observación No.3</t>
  </si>
  <si>
    <t xml:space="preserve">Subgerencia Financiera/
Planeación y control financiero </t>
  </si>
  <si>
    <t xml:space="preserve">FAP806 Registro de evento de riesgo operativo </t>
  </si>
  <si>
    <t>Archivo accion 5-REPORTE REGISTRO RIESGOS.pdf</t>
  </si>
  <si>
    <r>
      <rPr>
        <b/>
        <sz val="15"/>
        <color theme="1"/>
        <rFont val="Arial Narrow"/>
        <family val="2"/>
      </rPr>
      <t>RGPPE07</t>
    </r>
    <r>
      <rPr>
        <sz val="15"/>
        <color theme="1"/>
        <rFont val="Arial Narrow"/>
        <family val="2"/>
      </rPr>
      <t xml:space="preserve">
Gastos para la entidad debido a la ejecución de mayores cantidades de obra e ítems no previstos sin el soporte contractual, por causa de  1) la aprobación por parte de la interventoría y/o supervisión sin autorización  del cliente
(ACTUALIZAR RIESGO-INCLUIR OTRAS  CAUSAS)</t>
    </r>
  </si>
  <si>
    <t>Subgerencia de Desarrollo de proyectos/Gerente de grupo de infraestructura y competitividad/Gerente Convenio</t>
  </si>
  <si>
    <t>Memorando de solicitud suscrito por la Sugberencia Técnica dirigido al Grupo de  Planeación Contractual</t>
  </si>
  <si>
    <t>Respuesta por parte del área de Planeación Contractual a la Subgerencia de Desarrollo de Proyectos, donde se acoge la solicitud realizada</t>
  </si>
  <si>
    <t>Subgerencia de operaciones/Planeación Contractual/Grupo incumplimientos</t>
  </si>
  <si>
    <t>Memorando de respuesta del Grupo de a Planeación Contractual a la Subgerencia de Desarrollo de Proyectos</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</si>
  <si>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</si>
  <si>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 xml:space="preserve">Subgerencia de Operaciones/Planeación Contractual </t>
  </si>
  <si>
    <t>Estudios previos que incluya la normatividad aplicable a los planes de manejo arqueológico, según aplique</t>
  </si>
  <si>
    <t>Realizar reporte de evento de riesgo de la observación No.4</t>
  </si>
  <si>
    <t>FAP806 Registro de evento de riesgo operativo ID 2019201900080</t>
  </si>
  <si>
    <r>
      <rPr>
        <b/>
        <sz val="15"/>
        <color theme="1"/>
        <rFont val="Arial Narrow"/>
        <family val="2"/>
      </rPr>
      <t>RGPPE27</t>
    </r>
    <r>
      <rPr>
        <sz val="15"/>
        <color theme="1"/>
        <rFont val="Arial Narrow"/>
        <family val="2"/>
      </rPr>
      <t xml:space="preserve">
Deterioro de la imagen de la Entidad ante requerimiento de entes de vigilancia y control, terceros interesados y la comunidad beneficiaria, debido a la recepción de bienes o servicios que incumplen con las especificaciones establecidas en el contrato,  por causa de omisión y/o consentimiento por parte del interventor y/o supervisor para beneficio propio o de un tercero. 
(ACTUALIZAR RIESGO-INCLUIR OTRAS  CAUSAS)</t>
    </r>
  </si>
  <si>
    <t>Socializar  la aplicación del  PAP902 SOLICITUD E INICIO DE ACCIONES JUDICIALES, con los Gerentes de convenio, supervisores y personal de apoyo de la subgerencia tecnica</t>
  </si>
  <si>
    <t>Gerencia de convenio 
Oficina Asesora Juridica</t>
  </si>
  <si>
    <t>1.Correo electronico o memorando de  citación a la capacitación PAP902
2.FAP 601  CONTROL DE ASISTENCIA</t>
  </si>
  <si>
    <t xml:space="preserve">Definir y socializar  tiempos de respuesta de la Asesoría Jurídica  ante las solicitudes de los grupos de trabajo  (inicio de acciones judiciales, conceptos, otros) </t>
  </si>
  <si>
    <t>Oficina Asesora Juridica</t>
  </si>
  <si>
    <t xml:space="preserve">1. Acuerdos de niveles de servicio (ANS) 
2. Correo electrónico o memorando de socialización </t>
  </si>
  <si>
    <t>Realizar reporte de evento de riesgo de la observación No.5</t>
  </si>
  <si>
    <t>Subgerencia de desarrollo de proyectos/Gerente de Grupo de Infraestructura y Competitividad/Gerente Convenio</t>
  </si>
  <si>
    <t>FAP806 Registro de evento de riesgo operativo ID 2019201900091</t>
  </si>
  <si>
    <r>
      <rPr>
        <b/>
        <sz val="15"/>
        <color theme="1"/>
        <rFont val="Arial Narrow"/>
        <family val="2"/>
      </rPr>
      <t xml:space="preserve">RGPRO39  </t>
    </r>
    <r>
      <rPr>
        <sz val="15"/>
        <color theme="1"/>
        <rFont val="Arial Narrow"/>
        <family val="2"/>
      </rPr>
      <t xml:space="preserve">
Impacto económico debido a la realización de novedades al contrato que no se ajustan a la realidad técnica y fáctica por colusión funcionarios.  
(ACTUALIZAR RIESGO-INCLUIR OTRAS  CAUSAS)</t>
    </r>
  </si>
  <si>
    <t>Memorando suscrito por la Suggerencia de Desarrollo de Proyectos y radicado en cada unidad</t>
  </si>
  <si>
    <t xml:space="preserve">Incluir en los insumos tecnicos que soportan las novedades contractuales, las controversias contractuales existentes e incumplimientos </t>
  </si>
  <si>
    <t>Ficha Solicitud de novedades contractuales  de contratación derivada ( generada del aplicativo de contratación )</t>
  </si>
  <si>
    <t>Según novedades tramitadas</t>
  </si>
  <si>
    <t xml:space="preserve">Realizar por parte del abogado encargado de revisar las novedades contractuales, consulta al profesional de incumplimientos sobre incumplimientos del contrato, antes de legalizar la novedad </t>
  </si>
  <si>
    <t>Subgerencia de operaciones (Abogado que tramita la novedad)</t>
  </si>
  <si>
    <t xml:space="preserve">Correos eléctronicos por parte del abogado y respuesta del profesional de incumplimientos </t>
  </si>
  <si>
    <t>Realizar reporte de evento de riesgo de la observación No.6</t>
  </si>
  <si>
    <t>Subgerencia de operaciones</t>
  </si>
  <si>
    <t xml:space="preserve">1.FAP806 Registro de evento de riesgo operativo </t>
  </si>
  <si>
    <t>Observación No.7  Incumplimientos  administrativos y técnicos de la interventoría al contrato No.2151046
La interventoría del contrato de obra No.2151046 aprobó mayores  cantidades  en los ítems de excavaciones, rellenos y estructuras de concreto , en las actas parciales de obra No.1 a la No.17 por $834 millones  y omite el cumplimiento de la normatividad ambiental aplicable al componente  de residuos de construcción y demolición(RCD)</t>
  </si>
  <si>
    <t>Emergente  No.3
Pérdida económica por sanciones y/o perdida de imagen por requerimientos de entes de vigilancia y control, debido a la autorización de desembolsos,  anticipos, facturas, cuentas de cobro  y  otros,  sin el lleno de los requisitos por causa de:
1.Debilidades en la revisión y verificación de la información entregada por el contratista como soporte para el pago por parte de la supervisión y/o interventoría
2. Falta de personal idóneo por parte de la interventoría para controlar las actividades contratadas.
3. Deficiencias  en la implementación de procedimientos ambientales  durante la ejecución de las obras. (Cierre ambiental,  certificación de disposición de escombros por periodo integrada con los vales de cada viaje recibido)
4.  Omisión de los parámetros establecidos en la normatividad ambiental.
5. Falta de precisión en los estudios previos y reglas de participación,  haciendo referencia a los procedimientos y registros de las actividades que tienen impacto ambiental.</t>
  </si>
  <si>
    <t xml:space="preserve">
Diseñar el formato  de CONTROL DE DISPOSICIÓN FINAL DE ESCOMBROS Y SOBRANTES DE EXCAVACIONES</t>
  </si>
  <si>
    <t>Formato diseñado de CONTROL DE DISPOSICIÓN FINAL DE ESCOMBROS Y SOBRANTES DE EXCAVACIONES</t>
  </si>
  <si>
    <t xml:space="preserve">
Incluir al sistema de gestion de calidad / Catalogo documental; del formato diseñado para el seguimiento y control de los movimientos de tierra. El formato debe ser utilizado cada vez que se realice una excavacion sin tener en cuenta el tamaño del araea a intervenir.
</t>
  </si>
  <si>
    <t xml:space="preserve">
Subgerencia de desarrollo de proyectos/Gerente de Grupo de Infraestructura y Competitividad/Gerente Convenio /  Desarrollo Oreganizacional</t>
  </si>
  <si>
    <t xml:space="preserve">
Caso CIC,Solicitud a Desarrollo Organizacional la inclusion del formato al catalogo documental
Formato publicado o retroalimentacion de la posible no inclusion al SGC</t>
  </si>
  <si>
    <t xml:space="preserve">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t>
  </si>
  <si>
    <t>Memorando suscrito por la Subgerencia de Desarrollo de Proyectos y radicado en cada unidad</t>
  </si>
  <si>
    <t xml:space="preserve">Socializar con los grupos de la Subgerencia de Desarrollo de Proyectos la  implementación del formato. </t>
  </si>
  <si>
    <t>Subgerencia de Desarrollo de proyectos</t>
  </si>
  <si>
    <t>Correos electronicos
FAP601  Control de Asistencia</t>
  </si>
  <si>
    <r>
      <rPr>
        <b/>
        <sz val="15"/>
        <color theme="1"/>
        <rFont val="Arial Narrow"/>
        <family val="2"/>
      </rPr>
      <t>Observación  No.8 Falta de información del convenio</t>
    </r>
    <r>
      <rPr>
        <sz val="15"/>
        <color theme="1"/>
        <rFont val="Arial Narrow"/>
        <family val="2"/>
      </rPr>
      <t xml:space="preserve">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t>
    </r>
  </si>
  <si>
    <r>
      <rPr>
        <b/>
        <sz val="15"/>
        <color theme="1"/>
        <rFont val="Arial Narrow"/>
        <family val="2"/>
      </rPr>
      <t>Emergente  No.4</t>
    </r>
    <r>
      <rPr>
        <sz val="15"/>
        <color theme="1"/>
        <rFont val="Arial Narrow"/>
        <family val="2"/>
      </rPr>
      <t xml:space="preserve">
Impacto económico y  operativo para la entidad por indisponibilidad, falta y/o debilidades en la calidad de la información de los convenios y su trazabilidad histórica por causa de: 1) Rotación de gerentes de convenio, supervisores y personal de apoyo, 2) Omisión de controles para la copia de seguridad de la información, 3) Deficiencias en la gestión documental de la entidad</t>
    </r>
  </si>
  <si>
    <t>Reconstruir la información del convenio relacionada con: planes operativos, cuentas de cobro, soportes de desembolsos realizados por el cliente, y  solicitud de liquidación bilateral de 7 convenios interadministrativos</t>
  </si>
  <si>
    <r>
      <t xml:space="preserve">Proyectar memorando a Subgerentes, Asesores (CI -AS), gerentes de grupo y/o responsables del proceso   informando la importancia de la aplicación de la politica descrita en el l numeral </t>
    </r>
    <r>
      <rPr>
        <i/>
        <sz val="15"/>
        <color theme="1"/>
        <rFont val="Arial Narrow"/>
        <family val="2"/>
      </rPr>
      <t xml:space="preserve">6.2.5 política de backup </t>
    </r>
    <r>
      <rPr>
        <sz val="15"/>
        <color theme="1"/>
        <rFont val="Arial Narrow"/>
        <family val="2"/>
      </rPr>
      <t xml:space="preserve"> del MAP452 manual de gestión de la tecnología de la información y las comunicaciones</t>
    </r>
  </si>
  <si>
    <t>Tecnologia de la información</t>
  </si>
  <si>
    <t xml:space="preserve">Memorando proyectado y enviado 
</t>
  </si>
  <si>
    <t xml:space="preserve">Generar y enviar  a los usuarios piezas comunicacionales referentes al  backup de usuario final </t>
  </si>
  <si>
    <t>Piezas comunicacionales enviadas- fechas de envío</t>
  </si>
  <si>
    <t>Hacer seguimiento a la solicitud de ajuste al ORFEO  realizada  mediante CIC No. 1116 (expedientes en forma masiva)</t>
  </si>
  <si>
    <t>Subgerencia Administrativa/
Servicios Administrativos</t>
  </si>
  <si>
    <t>1. FDI460 solicitud de adquisicion, desarrollo y puesta en producción de software (paso a producción)
2. Respuesta del grupo de TI (solo en caso de no ser procedente el desarrollo)</t>
  </si>
  <si>
    <t>Dar a conocer a los lideres de ORFEO de cada grupo de trabajo, las modificaciones de los procedimientos:  PAP327 Envió y recepción de comunicaciones internas y externas- PAP301 Trámite de peticiones, quejas, reclamos y denuncias
tema: Responsabilidad de los usuarios frente a la gestión de las comunicaciones oficiales</t>
  </si>
  <si>
    <t>Subgerencia Administrativa/ 
Servicios Administrativos</t>
  </si>
  <si>
    <t xml:space="preserve">1. Memorando de citación a los grupos de trabajo
2. FAP 601  CONTROL DE ASISTENCIA  </t>
  </si>
  <si>
    <t>según grupos de trabajo</t>
  </si>
  <si>
    <t xml:space="preserve">1. Memorando N° 20194000066713 del 22 de marzo de 2019 /Actividades gestión documental
2. Durante el mes de abril se llevaron a cabo diferentes reuniones para socializar la actualización de los  procedimientos PAP327 Envió y recepción de comunicaciones internas y externas- PAP301 Trámite de peticiones, quejas, reclamos y denuncias
 Control asistencia Socializacion pap 327 - 301.pdf
 </t>
  </si>
  <si>
    <r>
      <rPr>
        <b/>
        <sz val="15"/>
        <color theme="1"/>
        <rFont val="Arial Narrow"/>
        <family val="2"/>
      </rPr>
      <t>Observación No.9 Evaluación de la efectividad de controles</t>
    </r>
    <r>
      <rPr>
        <sz val="15"/>
        <color theme="1"/>
        <rFont val="Arial Narrow"/>
        <family val="2"/>
      </rPr>
      <t xml:space="preserve">
Producto de la auditoría se estableció una efectividad promedio de 66% en la   operacion  de los  cuatro controles evaluados  y se identificaron cuatro riesgos emergentes no caracterizados en el mapa de riesgos operativos. </t>
    </r>
  </si>
  <si>
    <r>
      <t xml:space="preserve">Ver archivo: 2. FAU033 OBSERVACIONES 197060 MEN
</t>
    </r>
    <r>
      <rPr>
        <b/>
        <sz val="15"/>
        <color theme="1"/>
        <rFont val="Arial Narrow"/>
        <family val="2"/>
      </rPr>
      <t>Riesgos Emergentes: O4</t>
    </r>
    <r>
      <rPr>
        <sz val="15"/>
        <color theme="1"/>
        <rFont val="Arial Narrow"/>
        <family val="2"/>
      </rPr>
      <t xml:space="preserve">
Controles Observaciones: 
OBS3 - RGFIN104 -  CTRGFIN204 - 65%
OBS4 - RGPPE07- CTRGPPE018 - 60%
OBS5 - RGPPE27 - CTRGJUR025 - 70%
OBS6 - RGPRO39 - CTRGPRO051 - 70%
Promedio Efectividad de la operación de los controles: 66%</t>
    </r>
  </si>
  <si>
    <t xml:space="preserve">Diseñar e implementar nuevos controles para el riesgo RGFIN104
Impacto económico para la Entidad, debido a que no se cuente con información financiera completa ( solo cuenta con un control) </t>
  </si>
  <si>
    <t>Subgerencia Financiera 
Planeación y Gestión de Riesgos</t>
  </si>
  <si>
    <t>Analisis realizado- FAP601 control de asistencia mesas de trabajo 
Nuevos controles propuestos (si aplica)</t>
  </si>
  <si>
    <t>Actualizar perfil de riesgo 2019</t>
  </si>
  <si>
    <t>Planeación y Gestión de Riesgos</t>
  </si>
  <si>
    <t>Perfil de riesgo actualizado</t>
  </si>
  <si>
    <t>Subgerencia de Desarrollo de Proyectos
Subgerencia Financiera
Subgerencia Administrativa
Subgerencia de Operaciones 
Oficna Asesora Juridica
Tecnología de la Información 
Planeación y Gestión de Riesgos</t>
  </si>
  <si>
    <t xml:space="preserve">Celeny González - Contrato N°2019-028
Catalina del Pilar Sanchez - Contrato N°2019-032
Jose Alexander Riaño - Contrato N°2019-027 </t>
  </si>
  <si>
    <t>Contrato de suministro de tiquetes aéreos No. 20171072 de 2017 suscrito con la Agencia de Viajes</t>
  </si>
  <si>
    <t>Subgerencia Administrativa
Subgerencia de Desarrollo de Proyectos
Subgerencia Financiera
Subgerencia de Operaciones</t>
  </si>
  <si>
    <t>Lisbeth Triana Casas 
Alberto Augusto Rodriguez Ortiz
Bellaniris Avíla
Ricardo Andrés Oviedo</t>
  </si>
  <si>
    <r>
      <rPr>
        <b/>
        <sz val="11"/>
        <rFont val="Arial Narrow"/>
        <family val="2"/>
      </rPr>
      <t>Observación No.1 No conciliación de saldos presupuestales de tiquetes</t>
    </r>
    <r>
      <rPr>
        <sz val="11"/>
        <rFont val="Arial Narrow"/>
        <family val="2"/>
      </rPr>
      <t xml:space="preserve">
El grupo de tiquetes y presupuesto no realizaron mensualmente la conciliación de saldos presupuestales por centros de costos y convenios, entre sus bases de datos y la ejecución real para el periodo desde septiembre 2017 a abril 2019.
</t>
    </r>
  </si>
  <si>
    <r>
      <rPr>
        <b/>
        <sz val="11"/>
        <color theme="1"/>
        <rFont val="Arial Narrow"/>
        <family val="2"/>
      </rPr>
      <t>Riesgo emergente 1</t>
    </r>
    <r>
      <rPr>
        <sz val="11"/>
        <color theme="1"/>
        <rFont val="Arial Narrow"/>
        <family val="2"/>
      </rPr>
      <t xml:space="preserve">
Impacto operativo por incumplimiento en la conciliación de saldos presupuestales por convenio entre la información presupuesto y la información generada por la supervisión de tiquetes, por causa de:  1) Falta de metodología para realizar la conciliación entre las áreas / grupos de trabajo 2) Carencia de información reportada por el contratista, necesaria para la construcción de las bases de datos por convenio.</t>
    </r>
  </si>
  <si>
    <t xml:space="preserve">1. Emitir la  información  correspondiente a la ejecución de las vigencias 2017, 2018, 2019,   No. RP, valor inicial, valor ejecutado y saldo disponibles de los  Registros presupuestales  incluyendo centro costo y No. convenio. </t>
  </si>
  <si>
    <r>
      <rPr>
        <b/>
        <sz val="11"/>
        <color theme="1"/>
        <rFont val="Arial"/>
        <family val="2"/>
      </rPr>
      <t>Subgerencia Financiera</t>
    </r>
    <r>
      <rPr>
        <sz val="11"/>
        <color theme="1"/>
        <rFont val="Arial"/>
        <family val="2"/>
      </rPr>
      <t xml:space="preserve">
Grupo presupuesto</t>
    </r>
  </si>
  <si>
    <t>Archivo plano de registros presupuestales y ordenes de pago por convenio del contrato de tiquetes con corte a 30 de junio de 2019</t>
  </si>
  <si>
    <r>
      <t>2. Elaborar la conciliación acumulada</t>
    </r>
    <r>
      <rPr>
        <sz val="11"/>
        <rFont val="Arial Narrow"/>
        <family val="2"/>
      </rPr>
      <t xml:space="preserve"> por convenio </t>
    </r>
    <r>
      <rPr>
        <sz val="11"/>
        <color theme="1"/>
        <rFont val="Arial Narrow"/>
        <family val="2"/>
      </rPr>
      <t>del contrato para el  periodo de agosto 2017 a junio 2019 de acuerdo con la información entregada por Presupuesto.</t>
    </r>
  </si>
  <si>
    <r>
      <rPr>
        <b/>
        <sz val="11"/>
        <color theme="1"/>
        <rFont val="Arial"/>
        <family val="2"/>
      </rPr>
      <t>Subgerencia Administrativa</t>
    </r>
    <r>
      <rPr>
        <sz val="11"/>
        <color theme="1"/>
        <rFont val="Arial"/>
        <family val="2"/>
      </rPr>
      <t xml:space="preserve">
</t>
    </r>
    <r>
      <rPr>
        <sz val="11"/>
        <rFont val="Arial"/>
        <family val="2"/>
      </rPr>
      <t xml:space="preserve">Servicios Administrativos
Supervisor del Contrato
</t>
    </r>
  </si>
  <si>
    <t>Informe de conciliación acumulada por convenio del contrato de tiquetes desde agosto 2017 a junio 2019 incluyendo justificación y ajuste de las diferencias.</t>
  </si>
  <si>
    <t xml:space="preserve">3. Conciliar mensualmente a partir de julio de 2019 la información entregada por el Grupo de Presupuesto (del 10 al 12 de cada mes)  y  la información disponible del grupo de Tiquetes aclarando diferencias.
</t>
  </si>
  <si>
    <r>
      <rPr>
        <b/>
        <sz val="11"/>
        <color theme="1"/>
        <rFont val="Arial"/>
        <family val="2"/>
      </rPr>
      <t>Subgerencia Administrativa</t>
    </r>
    <r>
      <rPr>
        <sz val="11"/>
        <color theme="1"/>
        <rFont val="Arial"/>
        <family val="2"/>
      </rPr>
      <t xml:space="preserve">
Servicios Administrativos
Supervisor del Contrato
</t>
    </r>
    <r>
      <rPr>
        <b/>
        <sz val="11"/>
        <color theme="1"/>
        <rFont val="Arial"/>
        <family val="2"/>
      </rPr>
      <t>Subgerencia Financiera</t>
    </r>
    <r>
      <rPr>
        <sz val="11"/>
        <color theme="1"/>
        <rFont val="Arial"/>
        <family val="2"/>
      </rPr>
      <t xml:space="preserve">
Grupo presupuesto
</t>
    </r>
  </si>
  <si>
    <r>
      <t>Informe de conciliación  mensual por convenio y centro de costo y retroalimentació</t>
    </r>
    <r>
      <rPr>
        <sz val="11"/>
        <rFont val="Arial Narrow"/>
        <family val="2"/>
      </rPr>
      <t>n de las diferencias identificadas</t>
    </r>
  </si>
  <si>
    <r>
      <t>Observación No. 2  Diferencias en ejecución presupuestal del rubro de tiquetes 
E</t>
    </r>
    <r>
      <rPr>
        <sz val="11"/>
        <color theme="1"/>
        <rFont val="Arial"/>
        <family val="2"/>
      </rPr>
      <t>n 2 de los 9 convenios de la muestra, que representan el 78% del presupuesto ejecutado, se evidencian diferencias entre el valor  de Ejecución del convenio allegada por las gerencias  frente al valor  desembolsado, registrado en los balances económicos (Fondo de ejecución), así:</t>
    </r>
    <r>
      <rPr>
        <b/>
        <sz val="11"/>
        <color theme="1"/>
        <rFont val="Arial"/>
        <family val="2"/>
      </rPr>
      <t xml:space="preserve">
Convenio 215050 DNP  (Evaluación y Estructuración)
</t>
    </r>
    <r>
      <rPr>
        <sz val="11"/>
        <color theme="1"/>
        <rFont val="Arial"/>
        <family val="2"/>
      </rPr>
      <t>Diferencia: 1049 millones
Fuente - Gerencia de convenio: 148 Millones
Fuente - Fondo de ejecución: $1,198 Millones</t>
    </r>
    <r>
      <rPr>
        <b/>
        <sz val="11"/>
        <color theme="1"/>
        <rFont val="Arial"/>
        <family val="2"/>
      </rPr>
      <t xml:space="preserve">
Convenio 216146 FONDO MUNDIAL - VIH/SIDA: (Desarrollo económico y social)
</t>
    </r>
    <r>
      <rPr>
        <sz val="11"/>
        <color theme="1"/>
        <rFont val="Arial"/>
        <family val="2"/>
      </rPr>
      <t xml:space="preserve">Diferencia: 3 millones
Fuente - Gerencia de convenio: 180 Millones
Fuente - Fondo de ejecución: $177 Millones
</t>
    </r>
    <r>
      <rPr>
        <b/>
        <sz val="11"/>
        <color theme="1"/>
        <rFont val="Arial"/>
        <family val="2"/>
      </rPr>
      <t xml:space="preserve">
</t>
    </r>
  </si>
  <si>
    <r>
      <rPr>
        <b/>
        <sz val="11"/>
        <color theme="1"/>
        <rFont val="Arial Narrow"/>
        <family val="2"/>
      </rPr>
      <t>Riesgo emergente 2</t>
    </r>
    <r>
      <rPr>
        <sz val="11"/>
        <color theme="1"/>
        <rFont val="Arial Narrow"/>
        <family val="2"/>
      </rPr>
      <t xml:space="preserve">
Impacto económico para la Entidad, debido a que no se cuenta con información de la ejecución financiera completa de los convenios y/o contratos, por causa de: No uso de las herramientas disponibles para el control presupuestal de los convenios (Discoverer y aplicativo de tiquetes)</t>
    </r>
  </si>
  <si>
    <t>1. Realizar mesa de trabajo con el grupo de presupuesto y la Gerencia del Convenio 215050  y 216146  para la conciliación de la ejecución presupuestal respecto de las diferencias evidenciadas por la auditoría.</t>
  </si>
  <si>
    <r>
      <rPr>
        <b/>
        <sz val="11"/>
        <rFont val="Arial"/>
        <family val="2"/>
      </rPr>
      <t>Subgerencia Administrativa</t>
    </r>
    <r>
      <rPr>
        <sz val="11"/>
        <rFont val="Arial"/>
        <family val="2"/>
      </rPr>
      <t xml:space="preserve"> Servicios Administrativos
Supervisor del Contrato
</t>
    </r>
    <r>
      <rPr>
        <b/>
        <sz val="11"/>
        <rFont val="Arial"/>
        <family val="2"/>
      </rPr>
      <t>Subgerencia de Desarrollo de  Proyectos</t>
    </r>
    <r>
      <rPr>
        <sz val="11"/>
        <rFont val="Arial"/>
        <family val="2"/>
      </rPr>
      <t xml:space="preserve">
Gerencia Convenio
</t>
    </r>
    <r>
      <rPr>
        <b/>
        <sz val="11"/>
        <rFont val="Arial"/>
        <family val="2"/>
      </rPr>
      <t>Subgerencia Financiera</t>
    </r>
    <r>
      <rPr>
        <sz val="11"/>
        <rFont val="Arial"/>
        <family val="2"/>
      </rPr>
      <t xml:space="preserve">
Grupo presupuesto
</t>
    </r>
  </si>
  <si>
    <t xml:space="preserve">
 Informe de conciliación convenio 215050 y 216146</t>
  </si>
  <si>
    <r>
      <t>2</t>
    </r>
    <r>
      <rPr>
        <sz val="11"/>
        <rFont val="Arial Narrow"/>
        <family val="2"/>
      </rPr>
      <t>.  Entregar con periodicidad trimestral un informe de ejecución del contrato, incluyendo las novedades de los tiquetes por parte de la supervisión del contrato, a los responsables de la ejecución de los recursos.</t>
    </r>
  </si>
  <si>
    <r>
      <rPr>
        <b/>
        <sz val="11"/>
        <rFont val="Arial"/>
        <family val="2"/>
      </rPr>
      <t>Subgerencia Administrativa</t>
    </r>
    <r>
      <rPr>
        <sz val="11"/>
        <rFont val="Arial"/>
        <family val="2"/>
      </rPr>
      <t xml:space="preserve"> 
Servicios Administrativos
Supervisor del Contrato
</t>
    </r>
  </si>
  <si>
    <t>Informe trimestral de ejecución presupuestal por convenio, enviado a las Gerencias de Unidad</t>
  </si>
  <si>
    <t xml:space="preserve">30/11/2019
</t>
  </si>
  <si>
    <t xml:space="preserve">3. Validar y gestionar las inconsistencias detectadas según informe trimestral, ante servicios administrativos y/o presupuesto </t>
  </si>
  <si>
    <r>
      <rPr>
        <b/>
        <sz val="11"/>
        <rFont val="Arial"/>
        <family val="2"/>
      </rPr>
      <t>Subgerencia de Desarrollo de  Proyectos</t>
    </r>
    <r>
      <rPr>
        <sz val="11"/>
        <rFont val="Arial"/>
        <family val="2"/>
      </rPr>
      <t xml:space="preserve">
Gerencia Convenio</t>
    </r>
  </si>
  <si>
    <t>Memorando de solicitud de ajustes y/o aclaraciones por parte de la gerencia de convenio/Gerencias de unidad</t>
  </si>
  <si>
    <t>Según apliquen correcciones / ajustes</t>
  </si>
  <si>
    <r>
      <rPr>
        <b/>
        <sz val="11"/>
        <rFont val="Arial Narrow"/>
        <family val="2"/>
      </rPr>
      <t>Observación No.3  Recursos ejecutados no recuperados</t>
    </r>
    <r>
      <rPr>
        <sz val="11"/>
        <rFont val="Arial Narrow"/>
        <family val="2"/>
      </rPr>
      <t xml:space="preserve">
Con corte a abril de 2018, se observan 41 tiquetes con fecha de expedición superior a un año, por un valor de 36,2 Millones; con términos vencidos para su reutilización o reintegro de dinero, siendo los convenios con mayor numero de tiquetes comprometidos: 215050 DNP con el 54% (22 tiquetes) y 213045 SENA con el 17% (7 tiquetes)
Criterio: 
Reglas de participación. CPU016 - 2017 / Numeral 1.2 Alcance
Normatividad interna de cada aerolínea, así:
</t>
    </r>
    <r>
      <rPr>
        <b/>
        <sz val="11"/>
        <rFont val="Arial Narrow"/>
        <family val="2"/>
      </rPr>
      <t>Avianca</t>
    </r>
    <r>
      <rPr>
        <sz val="11"/>
        <rFont val="Arial Narrow"/>
        <family val="2"/>
      </rPr>
      <t xml:space="preserve"> (https://www.avianca.com/co/es/sobre-nosotros/informacion-legal/contrato-transporte/) Artículo 6.2. Periodo de validez del Billete, Boleto o Tiquete / 
</t>
    </r>
    <r>
      <rPr>
        <b/>
        <sz val="11"/>
        <rFont val="Arial Narrow"/>
        <family val="2"/>
      </rPr>
      <t>Latam</t>
    </r>
    <r>
      <rPr>
        <sz val="11"/>
        <rFont val="Arial Narrow"/>
        <family val="2"/>
      </rPr>
      <t xml:space="preserve"> (https://www.latam.com/es_cl/transparencia/condiciones-del-contrato-de-transporte/  Latam 6.2.1.1. Validez del tiquete
</t>
    </r>
    <r>
      <rPr>
        <b/>
        <sz val="11"/>
        <rFont val="Arial Narrow"/>
        <family val="2"/>
      </rPr>
      <t xml:space="preserve">
Satena</t>
    </r>
    <r>
      <rPr>
        <sz val="11"/>
        <rFont val="Arial Narrow"/>
        <family val="2"/>
      </rPr>
      <t xml:space="preserve"> (https://www.satena.com/interactue/reembolsos/118) Condiciones para la solicitud de reembolsos de tiquetes 2. NORMAS GENERALES DEL TRANSPORTE AÉREO / 2.11 Validez del tiquete
</t>
    </r>
  </si>
  <si>
    <r>
      <rPr>
        <b/>
        <sz val="11"/>
        <color theme="1"/>
        <rFont val="Arial Narrow"/>
        <family val="2"/>
      </rPr>
      <t>RGADM48</t>
    </r>
    <r>
      <rPr>
        <sz val="11"/>
        <color theme="1"/>
        <rFont val="Arial Narrow"/>
        <family val="2"/>
      </rPr>
      <t xml:space="preserve"> 
Pérdida de recursos para la Entidad (multas impuestas por las aerolíneas y diferencias de tarifas respecto a las actuales) y/o impacto operativo por los reprocesos por la revisión de los tiquetes no volados, debido a la falta de utilización total o parcial de los trayectos emitidos en el tiquete, por causa de 
1) inadecuada planeación por parte del viajero 2) omisión en la notificación de la novedad por parte de los viajeros
3) No conciliación de los tiquetes emitidos y sus novedades entre la agencia de viajes y el grupo de tiquetes
 4) Falta de entrega de informes por parte de la Agencia de viajes.
5) No marcación del estado de los tiquetes en el aplicativo por parte de los viajeros</t>
    </r>
  </si>
  <si>
    <t>1. Elaborar el informe de los recursos ejecutados no recuperados, identificando el valor real y los responsables.</t>
  </si>
  <si>
    <r>
      <rPr>
        <b/>
        <sz val="11"/>
        <rFont val="Arial"/>
        <family val="2"/>
      </rPr>
      <t>Subgerencia administrativ</t>
    </r>
    <r>
      <rPr>
        <sz val="11"/>
        <rFont val="Arial"/>
        <family val="2"/>
      </rPr>
      <t xml:space="preserve">a
Servicios administrativos
</t>
    </r>
    <r>
      <rPr>
        <b/>
        <sz val="11"/>
        <rFont val="Arial"/>
        <family val="2"/>
      </rPr>
      <t>Subgerencia de Desarrollo de  Proyectos</t>
    </r>
    <r>
      <rPr>
        <sz val="11"/>
        <rFont val="Arial"/>
        <family val="2"/>
      </rPr>
      <t xml:space="preserve">
Gerencia Convenio</t>
    </r>
  </si>
  <si>
    <r>
      <t>Informe de los recursos ejecutados no recuperados por convenio, con corte a junio 30 de 2019</t>
    </r>
    <r>
      <rPr>
        <sz val="11"/>
        <color rgb="FFFF0000"/>
        <rFont val="Arial Narrow"/>
        <family val="2"/>
      </rPr>
      <t xml:space="preserve"> </t>
    </r>
    <r>
      <rPr>
        <sz val="11"/>
        <rFont val="Arial Narrow"/>
        <family val="2"/>
      </rPr>
      <t>identificando el valor real y los responsables.</t>
    </r>
  </si>
  <si>
    <t>2. Presentar el informe de los recursos ejecutados no recuperados  al  cliente y a la gerencia general de ENTerritorio, definiendo acciones a seguir.</t>
  </si>
  <si>
    <t>Memorando al cliente con informe de recursos no recuperados y a la gerencia de  ENTerritorio enviado por la Subgerencia Administrativa</t>
  </si>
  <si>
    <r>
      <t>3. Actualizar  el procedimiento PAP 333 Tiquetes áereos,considerando entre</t>
    </r>
    <r>
      <rPr>
        <sz val="11"/>
        <color rgb="FFFF0000"/>
        <rFont val="Arial Narrow"/>
        <family val="2"/>
      </rPr>
      <t xml:space="preserve"> </t>
    </r>
    <r>
      <rPr>
        <sz val="11"/>
        <rFont val="Arial Narrow"/>
        <family val="2"/>
      </rPr>
      <t>otros temas:</t>
    </r>
    <r>
      <rPr>
        <sz val="11"/>
        <color rgb="FFFF0000"/>
        <rFont val="Arial Narrow"/>
        <family val="2"/>
      </rPr>
      <t xml:space="preserve"> </t>
    </r>
    <r>
      <rPr>
        <sz val="11"/>
        <color theme="1"/>
        <rFont val="Arial Narrow"/>
        <family val="2"/>
      </rPr>
      <t xml:space="preserve">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Y/O APOYO A LA GESTION”.  </t>
    </r>
  </si>
  <si>
    <r>
      <rPr>
        <b/>
        <sz val="11"/>
        <rFont val="Arial"/>
        <family val="2"/>
      </rPr>
      <t>Subgerencia administrativ</t>
    </r>
    <r>
      <rPr>
        <sz val="11"/>
        <rFont val="Arial"/>
        <family val="2"/>
      </rPr>
      <t xml:space="preserve">a
Servicios administrativos
</t>
    </r>
    <r>
      <rPr>
        <b/>
        <sz val="11"/>
        <rFont val="Arial"/>
        <family val="2"/>
      </rPr>
      <t>Desarrollo Organizacional</t>
    </r>
  </si>
  <si>
    <t xml:space="preserve">Procedimiento PAP 333 Tiquetes aéreos actualizado. </t>
  </si>
  <si>
    <r>
      <rPr>
        <b/>
        <sz val="11"/>
        <rFont val="Arial Narrow"/>
        <family val="2"/>
      </rPr>
      <t xml:space="preserve">Observación No.4 Variación no justificada de los indicadores financieros producto del análisis del sector. </t>
    </r>
    <r>
      <rPr>
        <sz val="11"/>
        <rFont val="Arial Narrow"/>
        <family val="2"/>
      </rPr>
      <t xml:space="preserve">
El capital de trabajo requerido para el futuro contratista en el análisis del sector se establece entre el  20 y 40% del POE  (presupuesto oficial estimado), y en el estudio previo se registro como requisito ≥10% del POE.</t>
    </r>
  </si>
  <si>
    <t>RGPRO27 
Deterioro de la imagen de la entidad por reclamaciones de clientes, debido a la inoportunidad en la contratación de bienes o servicios, por causa de: 1) Deficiencias en la definición de los requisitos para la contratación en el estudio previo que soporta el proceso de selección. 
2) Omisión no justificada del resultado de los indicadores requeridos en el análisis del sector para la elaboración de los estudios previos y las reglas de participación.</t>
  </si>
  <si>
    <t>1.Adoptar en el marco del Sistema Integral de Gestión el documento “LISTA DE CHEQUEO REVISION DOCUMENTO ESTUDIOS PREVIOS” integrando  el componente de validación de indicadores producto del análisis del sector.</t>
  </si>
  <si>
    <r>
      <rPr>
        <b/>
        <sz val="11"/>
        <rFont val="Arial"/>
        <family val="2"/>
      </rPr>
      <t xml:space="preserve">Subgerencia de Operaciones </t>
    </r>
    <r>
      <rPr>
        <sz val="11"/>
        <rFont val="Arial"/>
        <family val="2"/>
      </rPr>
      <t xml:space="preserve">
Planeación contractual
Desarrollo Organizacional</t>
    </r>
  </si>
  <si>
    <t>2. Presentar el formato  “LISTA DE CHEQUEO REVISION DOCUMENTO ESTUDIOS PREVIOS”, al grupo de profesionales  mediante correo electrónico o mesa de trabajo.</t>
  </si>
  <si>
    <r>
      <rPr>
        <b/>
        <sz val="11"/>
        <rFont val="Arial"/>
        <family val="2"/>
      </rPr>
      <t xml:space="preserve">Subgerencia de Operaciones </t>
    </r>
    <r>
      <rPr>
        <sz val="11"/>
        <rFont val="Arial"/>
        <family val="2"/>
      </rPr>
      <t xml:space="preserve">
Planeación contractual
</t>
    </r>
  </si>
  <si>
    <t>Correo electrónico o FAP 601 Control de asistencia (socialización del documento)</t>
  </si>
  <si>
    <r>
      <rPr>
        <b/>
        <sz val="11"/>
        <rFont val="Arial Narrow"/>
        <family val="2"/>
      </rPr>
      <t>Observación No.5 Error en el número de contrato 20171072</t>
    </r>
    <r>
      <rPr>
        <sz val="11"/>
        <rFont val="Arial Narrow"/>
        <family val="2"/>
      </rPr>
      <t xml:space="preserve"> 
En 5 documentos contractuales se evidenció un error de transcripción en el número del contrato, registrando: 2017072 y 2017107</t>
    </r>
  </si>
  <si>
    <r>
      <rPr>
        <b/>
        <sz val="11"/>
        <color theme="1"/>
        <rFont val="Arial Narrow"/>
        <family val="2"/>
      </rPr>
      <t>Riesgo Emergente 3</t>
    </r>
    <r>
      <rPr>
        <sz val="11"/>
        <color theme="1"/>
        <rFont val="Arial Narrow"/>
        <family val="2"/>
      </rPr>
      <t xml:space="preserve">
Impacto operativo para la entidad debido a reprocesos en la generación de documentos, informes incompletos, inoportunos o inconsistentes, por causa de: 1) Falta de planeación y errores de digitación, elaboración o procesamiento de información por parte del área solicitante de las novedades del contrato 2) Falta verificación de las áreas responsables por premuras en la solicitud de los trámites requeridos.</t>
    </r>
  </si>
  <si>
    <t xml:space="preserve">1. Realizar una mesa de trabajo con los profesionales de la Subgerencia de operaciones  para dar a conocer las situaciones presentadas y las recomendaciones generadas, con el fin de mitigar la probabilidad que se repitan los errores evidenciados.
</t>
  </si>
  <si>
    <r>
      <rPr>
        <b/>
        <sz val="11"/>
        <rFont val="Arial"/>
        <family val="2"/>
      </rPr>
      <t>Subgerencia de Operaciones</t>
    </r>
    <r>
      <rPr>
        <sz val="11"/>
        <rFont val="Arial"/>
        <family val="2"/>
      </rPr>
      <t xml:space="preserve">
Procesos de selección</t>
    </r>
  </si>
  <si>
    <t>FAP 601 CONTROL DE ASISTENCIA</t>
  </si>
  <si>
    <r>
      <t xml:space="preserve">
2. Crear y</t>
    </r>
    <r>
      <rPr>
        <sz val="11"/>
        <color rgb="FFFF0000"/>
        <rFont val="Arial Narrow"/>
        <family val="2"/>
      </rPr>
      <t xml:space="preserve"> </t>
    </r>
    <r>
      <rPr>
        <sz val="11"/>
        <rFont val="Arial Narrow"/>
        <family val="2"/>
      </rPr>
      <t xml:space="preserve">adoptar en el sistema Integral de Gestión </t>
    </r>
    <r>
      <rPr>
        <sz val="11"/>
        <color theme="1"/>
        <rFont val="Arial Narrow"/>
        <family val="2"/>
      </rPr>
      <t xml:space="preserve"> de calidad el documento lista de chequeo novedades contractuales
</t>
    </r>
  </si>
  <si>
    <r>
      <rPr>
        <b/>
        <sz val="11"/>
        <rFont val="Arial"/>
        <family val="2"/>
      </rPr>
      <t>Subgerencia de Operaciones</t>
    </r>
    <r>
      <rPr>
        <sz val="11"/>
        <rFont val="Arial"/>
        <family val="2"/>
      </rPr>
      <t xml:space="preserve">
Procesos de selección
</t>
    </r>
    <r>
      <rPr>
        <b/>
        <sz val="11"/>
        <rFont val="Arial"/>
        <family val="2"/>
      </rPr>
      <t>Desarrollo organizacional</t>
    </r>
  </si>
  <si>
    <t>Documento Lista de chequeo de Novedades publicado</t>
  </si>
  <si>
    <r>
      <rPr>
        <b/>
        <sz val="11"/>
        <rFont val="Arial Narrow"/>
        <family val="2"/>
      </rPr>
      <t xml:space="preserve">Observación No.6  Incumplimiento de requisitos para la suscripción de la novedad 18 </t>
    </r>
    <r>
      <rPr>
        <sz val="11"/>
        <rFont val="Arial Narrow"/>
        <family val="2"/>
      </rPr>
      <t xml:space="preserve">
Suscripción de la adición N°18 y Modificación N°18 del contrato de suministro N°20171072 suscrita el 08 de febrero de 2019, con la licencia con código 76732935 suspendida desde el 4 de febrero de 2019 por la IATA  al contratista CALITOUR</t>
    </r>
  </si>
  <si>
    <r>
      <rPr>
        <b/>
        <sz val="11"/>
        <color theme="1"/>
        <rFont val="Arial Narrow"/>
        <family val="2"/>
      </rPr>
      <t>RGADM49</t>
    </r>
    <r>
      <rPr>
        <sz val="11"/>
        <color theme="1"/>
        <rFont val="Arial Narrow"/>
        <family val="2"/>
      </rPr>
      <t xml:space="preserve">
Deterioro de la imagen de la Entidad ante quejas y reclamos de los usuarios de los tiquetes, debido al incumplimiento en el suministro oportuno de tiquetes por causa de 1) no trámite de las reservas 2)no disponibilidad de cupos en la Agencias de viajes  3) no seguimiento a la expedición de  tiquetes por el Grupo de Servicios Administrativos  4) Falta de controles y verificación de requisitos de forma previa a la suscripción de las novedades 5) Falta de conocimiento por parte de la supervisión de los requisitos específicos de los contratos a su cargo.
6) Debilidades en el seguimiento  y control por parte del supervisor frente a requisitos tales como licencias y permisos especiales según objeto del contrato </t>
    </r>
  </si>
  <si>
    <t xml:space="preserve">
1. Crear e implementar documento lista de chequeo novedades contractuales, incluyendo el ítem de revisión de la normatividad, licencias y permisos especiales según aplique.
</t>
  </si>
  <si>
    <t xml:space="preserve">
Documento Lista de chequeo de Novedades publicado</t>
  </si>
  <si>
    <r>
      <t xml:space="preserve">2.Presentar el formato  lista de chequeo novedades contractuales, al grupo de profesionales  de la </t>
    </r>
    <r>
      <rPr>
        <u/>
        <sz val="11"/>
        <rFont val="Arial Narrow"/>
        <family val="2"/>
      </rPr>
      <t>Subgerencia de Operaciones</t>
    </r>
    <r>
      <rPr>
        <sz val="11"/>
        <rFont val="Arial Narrow"/>
        <family val="2"/>
      </rPr>
      <t xml:space="preserve"> mediante correo electrónico o mesa de trabajo.</t>
    </r>
  </si>
  <si>
    <r>
      <rPr>
        <b/>
        <sz val="11"/>
        <rFont val="Arial"/>
        <family val="2"/>
      </rPr>
      <t>Subgerencia de Operaciones</t>
    </r>
    <r>
      <rPr>
        <sz val="11"/>
        <rFont val="Arial"/>
        <family val="2"/>
      </rPr>
      <t xml:space="preserve"> </t>
    </r>
  </si>
  <si>
    <t xml:space="preserve">
Correo electrónico o FAP 601 Control de asistencia (socialización del documento)</t>
  </si>
  <si>
    <r>
      <rPr>
        <b/>
        <sz val="11"/>
        <rFont val="Arial Narrow"/>
        <family val="2"/>
      </rPr>
      <t>Observación 7. Omisión de requisito para la cesión del contrato 20171072</t>
    </r>
    <r>
      <rPr>
        <sz val="11"/>
        <rFont val="Arial Narrow"/>
        <family val="2"/>
      </rPr>
      <t xml:space="preserve">
Para la novedad N°19 -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r>
  </si>
  <si>
    <r>
      <rPr>
        <b/>
        <sz val="11"/>
        <color theme="1"/>
        <rFont val="Arial Narrow"/>
        <family val="2"/>
      </rPr>
      <t xml:space="preserve">RGPRO39 </t>
    </r>
    <r>
      <rPr>
        <sz val="11"/>
        <color theme="1"/>
        <rFont val="Arial Narrow"/>
        <family val="2"/>
      </rPr>
      <t xml:space="preserve">
Impacto económico debido a la realización de novedades al contrato que no se ajustan a la realidad técnica y fáctica por colusión funcionarios.  por causa de: 1) No hay un procedimiento para la cesión de contratos con responsables, productos y tiempos de entrega. 2) El cesionario participó en el proceso de selección inicial en la vigencia 2017, ocupando el segundo puesto. </t>
    </r>
  </si>
  <si>
    <r>
      <rPr>
        <b/>
        <sz val="11"/>
        <rFont val="Arial"/>
        <family val="2"/>
      </rPr>
      <t>Subgerencia de Operaciones</t>
    </r>
    <r>
      <rPr>
        <sz val="11"/>
        <rFont val="Arial"/>
        <family val="2"/>
      </rPr>
      <t xml:space="preserve">
</t>
    </r>
    <r>
      <rPr>
        <b/>
        <sz val="11"/>
        <rFont val="Arial"/>
        <family val="2"/>
      </rPr>
      <t>Desarrollo Organizacional</t>
    </r>
  </si>
  <si>
    <r>
      <rPr>
        <b/>
        <sz val="11"/>
        <rFont val="Arial Narrow"/>
        <family val="2"/>
      </rPr>
      <t>Observación No.8 Incumplimiento del contratista CALITOUR  de las obligaciones de entrega de información</t>
    </r>
    <r>
      <rPr>
        <sz val="11"/>
        <rFont val="Arial Narrow"/>
        <family val="2"/>
      </rPr>
      <t xml:space="preserve">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r>
  </si>
  <si>
    <r>
      <rPr>
        <b/>
        <sz val="11"/>
        <color theme="1"/>
        <rFont val="Arial Narrow"/>
        <family val="2"/>
      </rPr>
      <t>Riesgo Emergente N°4</t>
    </r>
    <r>
      <rPr>
        <sz val="11"/>
        <color theme="1"/>
        <rFont val="Arial Narrow"/>
        <family val="2"/>
      </rPr>
      <t xml:space="preserve">
Impacto operativo para  la entidad por falta de insumos para el control de la ejecución del contrato o convenio, debido a incumplimiento, inoportunidad y/o debilidades en la calidad y/o contenido de los informes entregados por el contratista  por causa de 1) Falta de definición requisitos específicos asociados a la clausula de pagos al contratista 2) Falta de aplicación periódica de controles asociados a las obligaciones de las partes.</t>
    </r>
  </si>
  <si>
    <t xml:space="preserve">1.Gestionar el incumplimiento al contratista CALITOUR para  la entrega de los informes
</t>
  </si>
  <si>
    <r>
      <rPr>
        <b/>
        <sz val="11"/>
        <rFont val="Arial"/>
        <family val="2"/>
      </rPr>
      <t>Subgerencia Administrativa</t>
    </r>
    <r>
      <rPr>
        <sz val="11"/>
        <rFont val="Arial"/>
        <family val="2"/>
      </rPr>
      <t xml:space="preserve">
Servicios Administrativos
Supervisor del contrato</t>
    </r>
  </si>
  <si>
    <t xml:space="preserve">Memorando / correos electrónicos por parte de la supervisión del contrato a la Subgerencia de Operaciones solicitando el avance  del proceso de incumplimiento. (Gestionando su respuesta) 
</t>
  </si>
  <si>
    <t>2.Realizar seguimiento a la entrega oportuna de informes del contratista de tiquetes, según obligaciones contractuales.</t>
  </si>
  <si>
    <t>6 (o según aplique)</t>
  </si>
  <si>
    <t xml:space="preserve">
15/12/2019</t>
  </si>
  <si>
    <r>
      <rPr>
        <b/>
        <sz val="11"/>
        <rFont val="Arial Narrow"/>
        <family val="2"/>
      </rPr>
      <t>Observación 9. Desviaciones en los tiempos establecidos para la solicitud de tiquetes</t>
    </r>
    <r>
      <rPr>
        <sz val="11"/>
        <rFont val="Arial Narrow"/>
        <family val="2"/>
      </rPr>
      <t xml:space="preserve">
De 3451 Tiquetes expedidos (según muestra) 729 fueron solicitados con un plazo inferior a 3 días  respecto a la fecha de itinerario, siendo los más representativos: 215050 - 436 ( 59,8%) Convenio DNP, 216146 - 64 (8,8%) Fondo Mundial VIH SIDA 217002 - 64 (8.8%) Convenio DNP</t>
    </r>
  </si>
  <si>
    <r>
      <rPr>
        <b/>
        <sz val="11"/>
        <color theme="1"/>
        <rFont val="Arial Narrow"/>
        <family val="2"/>
      </rPr>
      <t>RGADM47</t>
    </r>
    <r>
      <rPr>
        <sz val="11"/>
        <color theme="1"/>
        <rFont val="Arial Narrow"/>
        <family val="2"/>
      </rPr>
      <t xml:space="preserve">
Gastos adicionales en los tiquetes (multas impuestas por las aerolíneas, diferencias de tarifas con las iniciales, tarifas administrativas), debido a la compra de tiquetes por valores superiores a la reserva inicial por causa de 1)Aprobación inoportuna de la reserva por parte del supervisor del aplicativo 2) errores en la información del itinerario del trayecto 3) Falta de programación de los viajes de los convenios usuarios del contrato de tiquetes.4) Requerimientos del cliente no especificados en las condiciones del contrato 5) Posibilidad de solicitar de tiquetes por call center</t>
    </r>
  </si>
  <si>
    <t xml:space="preserve">1.Actualizar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t>
  </si>
  <si>
    <r>
      <rPr>
        <b/>
        <sz val="11"/>
        <rFont val="Arial"/>
        <family val="2"/>
      </rPr>
      <t>Subgerencia de Desarrollo de proyectos</t>
    </r>
    <r>
      <rPr>
        <sz val="11"/>
        <rFont val="Arial"/>
        <family val="2"/>
      </rPr>
      <t xml:space="preserve">
Gerencia de convenio
</t>
    </r>
    <r>
      <rPr>
        <b/>
        <sz val="11"/>
        <rFont val="Arial"/>
        <family val="2"/>
      </rPr>
      <t>Subgerencia Administrativa</t>
    </r>
    <r>
      <rPr>
        <sz val="11"/>
        <rFont val="Arial"/>
        <family val="2"/>
      </rPr>
      <t xml:space="preserve">
Servicios Administrativos
Supervisor del contrato
 de tiquetes</t>
    </r>
  </si>
  <si>
    <t>Según aplique por convenio</t>
  </si>
  <si>
    <r>
      <rPr>
        <b/>
        <sz val="11"/>
        <rFont val="Arial Narrow"/>
        <family val="2"/>
      </rPr>
      <t xml:space="preserve">Observación No.10 Riesgos emergentes y efectividad de controles
</t>
    </r>
    <r>
      <rPr>
        <sz val="11"/>
        <rFont val="Arial Narrow"/>
        <family val="2"/>
      </rPr>
      <t xml:space="preserve">Producto de la auditoría se estableció una efectividad promedio de 60% en la   operación  de los  cinco  controles evaluados  y se identificaron cuatro riesgos emergentes no caracterizados en el mapa de riesgos operativos. 
</t>
    </r>
  </si>
  <si>
    <t>Todas las identificadas en la auditoria</t>
  </si>
  <si>
    <t>1.Actualizar perfil de riesgo 2019</t>
  </si>
  <si>
    <t>Gerente de Planeación y Gestión de Riesgos</t>
  </si>
  <si>
    <t>Perfil de Riesgo 2019 actualizado</t>
  </si>
  <si>
    <t>2.Realizar el reporte de los Eventos de Riesgos por cada observación en el marco de la auditoría.</t>
  </si>
  <si>
    <r>
      <t xml:space="preserve">Subgerencia Administrativa
</t>
    </r>
    <r>
      <rPr>
        <sz val="11"/>
        <rFont val="Arial"/>
        <family val="2"/>
      </rPr>
      <t>Servicios Administrativos
Supervisor del contrato
 de tiquetes</t>
    </r>
  </si>
  <si>
    <t>FAP806 	Registro de eventos de riesgo operativo</t>
  </si>
  <si>
    <t>Subgerencia de Desarrollo de Proyectos
Subgerencia Financiera
Subgerencia Administrativa
Subgerencia de Operaciones 
Planeación y Gestión de Riesgos</t>
  </si>
  <si>
    <t>Auditor (es):</t>
  </si>
  <si>
    <t xml:space="preserve">Resumen de Avance </t>
  </si>
  <si>
    <t xml:space="preserve">Porcentaje de cumplimiento de la totalidad de acciones del Plan de mejoramiento
(Acciones cumplidas al corte de seguimiento / Acciones del plan) </t>
  </si>
  <si>
    <t>Subgerencia Técnica - Grupo de Infraestructura y Competitividad
Subgerencia de Contratación - Grupo de Planeación Contractual
Subgerencia Financiera Grupo de Evaluación y estructuración de proyectos
Subgerencia Administrativa - Grupo gestión de operaciones.</t>
  </si>
  <si>
    <t>Adriana Del Pilar Correa Lara
Luz Stella Trillos
Flor Maria Morales
Lisbeth Triana Casas</t>
  </si>
  <si>
    <t>Adriana Maria Ocampo Loaiza, contrato 2019025
Diego Ossa Guevara, contrato 2019026
Victor Nicola Álvarez Rueda, contrato 2019033</t>
  </si>
  <si>
    <t xml:space="preserve">
* Demoras en las decisión de contratación del personal de este contrato.
* Solicitud del cliente en el cambio de supervisores, específicamente grupo 2.
</t>
  </si>
  <si>
    <r>
      <rPr>
        <b/>
        <sz val="10"/>
        <color theme="1"/>
        <rFont val="Arial"/>
        <family val="2"/>
      </rPr>
      <t xml:space="preserve">RGPPE01: </t>
    </r>
    <r>
      <rPr>
        <sz val="10"/>
        <color theme="1"/>
        <rFont val="Arial"/>
        <family val="2"/>
      </rPr>
      <t>Impacto económico, reputacional  y operativo para la entidad, debido al incumplimiento  o retrasos en la ejecución y/o entrega de bienes y servicios en las condiciones pactadas, por causa Alta rotación del equipo de trabajo encargado de la supervisión de los proyectos, falta de oportunidad en la conformación del equipo profesional encargado de la gerencia y supervisión  del convenio y/contrato interadministrativo.</t>
    </r>
  </si>
  <si>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</si>
  <si>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Gerente de contrato, Gerente Grupo de trabajo de Infraestructura y Competitividad</t>
  </si>
  <si>
    <t>Memorando o cumnicado a la Gerencia General</t>
  </si>
  <si>
    <r>
      <rPr>
        <b/>
        <sz val="10"/>
        <color theme="1"/>
        <rFont val="Arial"/>
        <family val="2"/>
      </rPr>
      <t xml:space="preserve">Observación No.2 Pagos pendientes del cliente a FONADE
</t>
    </r>
    <r>
      <rPr>
        <sz val="10"/>
        <color theme="1"/>
        <rFont val="Arial"/>
        <family val="2"/>
      </rPr>
      <t>Se identificaron pagos por cobrar al cliente por valor de $3.144 millones en costos fijos y $2.339 millones en costos variables, desde noviembre de 2018 a febrero de 2019, con afectación del flujo de caja de funcionamiento de ENTerritorio, antes FONADE.</t>
    </r>
    <r>
      <rPr>
        <b/>
        <sz val="10"/>
        <color theme="1"/>
        <rFont val="Arial"/>
        <family val="2"/>
      </rPr>
      <t xml:space="preserve">
</t>
    </r>
  </si>
  <si>
    <t>* Demoras en la aprobación por parte del comité de supervisión del contrato frente a los informes mensuales presentados por FONADE.
* Cambios administrativos por parte del cliente. 
* Políticas de pago establecidas por el cliente (facturación electrónica)
* Falta de gestión por parte de la gerencia del convenio en el cumplimiento de los pagos por costo fijo
* Deficiencias en la oportunidad y precisión de la información presentada por Fonade.
* Debilidades en la proyección de los ingresos mensuales de FONADE.</t>
  </si>
  <si>
    <t>Gestionar por parte de la Gerencia General ante el Consorcio la pertinencia y cumplimiento contractual de realizar los pagos pendientes radicados ante el Consorcio Alianza Colpatria.</t>
  </si>
  <si>
    <t>Gerencia General</t>
  </si>
  <si>
    <t>Comunicado de la Gerencia</t>
  </si>
  <si>
    <t xml:space="preserve">* Incumplimiento de las obligaciones de los Entes territoriales en la gestión de títulos de predios y servicios públicos.
* Falta de oportunidad en la gestión del cliente (Consorcio Alianza Colpatria- Ministerio). </t>
  </si>
  <si>
    <r>
      <rPr>
        <b/>
        <sz val="10"/>
        <color theme="1"/>
        <rFont val="Arial"/>
        <family val="2"/>
      </rPr>
      <t>RGPPE01</t>
    </r>
    <r>
      <rPr>
        <sz val="10"/>
        <color theme="1"/>
        <rFont val="Arial"/>
        <family val="2"/>
      </rPr>
      <t>: Impacto económico, reputacional  y operativo para la entidad, debido al incumplimiento  o retrasos en la ejecución y/o entrega de bienes y servicios en las condiciones pactadas, por causa de retrasos  o incumplimiento por parte del cliente, consultor, interventor, contratista, entidades territoriales u otros,  de sus obligaciones contractuales o compromisos</t>
    </r>
  </si>
  <si>
    <t>Enviar comunicación al consorcio reiterando los incumplimientos. Dar trámite a las solicitudes de presunto incumplimiento enviadas por la interventoria al contratante.</t>
  </si>
  <si>
    <t>Gerenica de contrato</t>
  </si>
  <si>
    <t>Comunicado al Consorcio Alianza Colpatria</t>
  </si>
  <si>
    <t>* Falta de verificación de la veracidad y autenticidad de los documentos habilitantes.</t>
  </si>
  <si>
    <r>
      <rPr>
        <b/>
        <sz val="10"/>
        <color theme="1"/>
        <rFont val="Arial"/>
        <family val="2"/>
      </rPr>
      <t>RGPRO60</t>
    </r>
    <r>
      <rPr>
        <sz val="10"/>
        <color theme="1"/>
        <rFont val="Arial"/>
        <family val="2"/>
      </rPr>
      <t>: Deterioro de la imagen de la entidad por requerimientos de entes de vigilancia y control, quejas de contratistas y/o impacto operativo por reprocesos y/o impacto económico por demandas de clientes y/o contratistas debido  a irregularidades en la suscripción y legalización de los contratos, por causa de: 1) Presentación de documentación adulterada por parte del contratista.</t>
    </r>
  </si>
  <si>
    <t xml:space="preserve">Implentar un control de verificación y evaluación de documentos para los procesos de selección, en los casos que haya una posible de falsedad, remitir el documento a la oficina Asesora jurídica.  </t>
  </si>
  <si>
    <t>Grupo de Procesos de Selección</t>
  </si>
  <si>
    <t>Aplicación del conmtrol en los procesos realizados.</t>
  </si>
  <si>
    <t>Generados a la fecha.</t>
  </si>
  <si>
    <t>* Omisión de la normatividad aplicable y los requisitos para viabilizar los proyectos por parte de Findeter.
* Incumplimiento de requisitos a cargo de la gestión del Ente Territorial.</t>
  </si>
  <si>
    <r>
      <rPr>
        <b/>
        <sz val="10"/>
        <color theme="1"/>
        <rFont val="Arial"/>
        <family val="2"/>
      </rPr>
      <t xml:space="preserve">RGPPE03: </t>
    </r>
    <r>
      <rPr>
        <sz val="10"/>
        <color theme="1"/>
        <rFont val="Arial"/>
        <family val="2"/>
      </rPr>
      <t>Sobrecostos para FONADE por servicios de revisión y ajuste de estudios y diseños, debido a la baja calidad o deficiencias  técnicas en los estudios y diseños aportados por el cliente o entregados por el consultor.</t>
    </r>
  </si>
  <si>
    <t>Enviar los comunicados de tasación de los incumplimientos y terminación anticipada al consorcio Alianza Colpatria.</t>
  </si>
  <si>
    <t>Gerencia del contrato</t>
  </si>
  <si>
    <t>Comunicados al contratista Alianza Colpatria</t>
  </si>
  <si>
    <r>
      <t xml:space="preserve">Observación No 6 Retraso en la liquidación de 8 proyectos en fase 6: Certificados
</t>
    </r>
    <r>
      <rPr>
        <sz val="10"/>
        <color theme="1"/>
        <rFont val="Arial"/>
        <family val="2"/>
      </rPr>
      <t>Con corte a marzo de 2019 8 proyectos (61%) de los 13 que se encuentran en la fase 6 Certificados, presentan retraso entre 11 y 134 días frente al término establecido (4 meses) para su liquidación.</t>
    </r>
    <r>
      <rPr>
        <b/>
        <sz val="10"/>
        <color theme="1"/>
        <rFont val="Arial"/>
        <family val="2"/>
      </rPr>
      <t xml:space="preserve">
</t>
    </r>
  </si>
  <si>
    <t>* Demora en la aprobación del modelo del acta de liquidación por parte del comité de supervisión del contrato.</t>
  </si>
  <si>
    <r>
      <rPr>
        <b/>
        <sz val="10"/>
        <color theme="1"/>
        <rFont val="Arial"/>
        <family val="2"/>
      </rPr>
      <t xml:space="preserve">RGPRO18: </t>
    </r>
    <r>
      <rPr>
        <sz val="10"/>
        <color theme="1"/>
        <rFont val="Arial"/>
        <family val="2"/>
      </rPr>
      <t>incumplimiento de los términos para la liquidación de contratos y convenios (Deterioro de la imagen de la Entidad por requerimientos de los entes de vigilancia y control, quejas y/o reclamos de clientes y/o contratistas y/o impacto operacional por retrasos en las actividades, debido al incumplimiento de los términos para la liquidación de contratos y convenios, por causa de 1) Falta de oportunidad en la entrega de los insumos y soportes técnicos, legales, documentales, financieros y presupuestales necesarios para la liquidación por parte de las Áreas correspondientes, y/o clientes y/o entes territoriales. 2) Demora en la elaboración, revisión y/o firma del proyecto de las actas de liquidación de contratos, convenios y/o constancias de archivo, por parte de Legalizaciones, certificaciones y liquidaciones, Subgerencias, contratistas o clientes)</t>
    </r>
  </si>
  <si>
    <t>Reiterar al Comité de supervisión la aprobacion del modelo del acta de liquidacion y del informe final  de interventoría de cada proyecto.</t>
  </si>
  <si>
    <t>Comunicado y acta de comité de seguimiento de contrato.</t>
  </si>
  <si>
    <t>* Demoras por parte del área de legalizaciones para verificar el cumplimiento de los requisitos de perfeccionamiento y legalización
* Falta de oportunidad en la entrega de la modificación a la póliza por parte del contratista.</t>
  </si>
  <si>
    <t>Comunicado mediante correo electrónico sobre la legalización de la novedad contractual al interventor.</t>
  </si>
  <si>
    <t xml:space="preserve">Gerencia del contrato  </t>
  </si>
  <si>
    <t>Correo electrónico</t>
  </si>
  <si>
    <t>No se han generado novedades contractuales</t>
  </si>
  <si>
    <r>
      <t xml:space="preserve">Observación No.8 Inconsistencias en dos documentos de la etapa precontractual.
</t>
    </r>
    <r>
      <rPr>
        <sz val="10"/>
        <color theme="1"/>
        <rFont val="Arial"/>
        <family val="2"/>
      </rPr>
      <t>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r>
    <r>
      <rPr>
        <b/>
        <sz val="10"/>
        <color theme="1"/>
        <rFont val="Arial"/>
        <family val="2"/>
      </rPr>
      <t xml:space="preserve">
</t>
    </r>
  </si>
  <si>
    <t>* Deficiencias de validación en el proceso precontractual.
* Omisión en la aplicación del control CTRGPRO051.</t>
  </si>
  <si>
    <r>
      <rPr>
        <b/>
        <sz val="10"/>
        <color theme="1"/>
        <rFont val="Arial"/>
        <family val="2"/>
      </rPr>
      <t xml:space="preserve">RGPRO17: </t>
    </r>
    <r>
      <rPr>
        <sz val="10"/>
        <color theme="1"/>
        <rFont val="Arial"/>
        <family val="2"/>
      </rPr>
      <t>Impacto operacional por reprocesos en la realización de novedades contractuales y/o deterioro de la imagen de la Entidad por reclamos de clientes o contratistas, debido a demoras, inconsistencias u omisiones en la elaboración contrato, por causa de Debilidades en la verificación de la documentación soporte para la elaboración del contrato.</t>
    </r>
  </si>
  <si>
    <t xml:space="preserve">Implementar control de validación de la coherencia del estudio previo frente a lo solicitado por la Gerencia del convenio o Gerencia de contrato.  </t>
  </si>
  <si>
    <t>Grupo de Planeación contractual.</t>
  </si>
  <si>
    <t>Formato FDI642 "LISTA DE CHEQUEO REVISION DOCUMENTO ESTUDIOS PREVIOS"</t>
  </si>
  <si>
    <r>
      <t xml:space="preserve">Observación No.9 Actas de aprobación de personal del contrato 2017611 avaladas sin cumplimiento de experiencia específica requerida para 6 perfiles para ejecución del contrato marco 216169.
</t>
    </r>
    <r>
      <rPr>
        <sz val="10"/>
        <color theme="1"/>
        <rFont val="Arial"/>
        <family val="2"/>
      </rPr>
      <t>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2)
Director de Interventoría (cumple 2 de 3)</t>
    </r>
  </si>
  <si>
    <t xml:space="preserve">* Inconsistencias en los documentos en la etapa precontractual.
* Omisión en la aplicación del control 
CTRGPPE003
</t>
  </si>
  <si>
    <r>
      <rPr>
        <b/>
        <sz val="10"/>
        <color theme="1"/>
        <rFont val="Arial"/>
        <family val="2"/>
      </rPr>
      <t xml:space="preserve">RGPPE01: </t>
    </r>
    <r>
      <rPr>
        <sz val="10"/>
        <color theme="1"/>
        <rFont val="Arial"/>
        <family val="2"/>
      </rPr>
      <t>Impacto económico, reputacional  y operativo para la entidad, debido al incumplimiento  o retrasos en la ejecución y/o entrega de bienes y servicios en las condiciones pactadas, por causa  Falta de personal idoneo al interior de la entidad encargado de hacer una revisión completa y detallada</t>
    </r>
  </si>
  <si>
    <t>Solicitar a las interventorias el ajuste de los perfiles para su estricto cumplimiento de acuerdo a los establecido en la minuta del contrato 216169.</t>
  </si>
  <si>
    <t>Gerencia de contrato</t>
  </si>
  <si>
    <t>Comunicados a las interventorías.
Actas de aprobación de personal.</t>
  </si>
  <si>
    <r>
      <rPr>
        <b/>
        <sz val="10"/>
        <color theme="1"/>
        <rFont val="Arial"/>
        <family val="2"/>
      </rPr>
      <t xml:space="preserve">Observación No.10 Actas de aprobación de personal del contrato 2017612 avaladas sin cumplimiento de experiencia específica requerida para 3 perfiles para ejecución del contrato marco 216169.
</t>
    </r>
    <r>
      <rPr>
        <sz val="10"/>
        <color theme="1"/>
        <rFont val="Arial"/>
        <family val="2"/>
      </rPr>
      <t>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r>
  </si>
  <si>
    <r>
      <rPr>
        <b/>
        <sz val="10"/>
        <color theme="1"/>
        <rFont val="Arial"/>
        <family val="2"/>
      </rPr>
      <t xml:space="preserve">Observación No.11 Actas de aprobación de personal del contrato 2017613 avaladas sin cumplimiento de experiencia específica requerida para 5 perfiles para ejecución del contrato marco 216169.
</t>
    </r>
    <r>
      <rPr>
        <sz val="10"/>
        <color theme="1"/>
        <rFont val="Arial"/>
        <family val="2"/>
      </rPr>
      <t>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
Frente a los siguientes perfiles el cumplimiento fue parcial:
Revisor de diseños estructurales (1 de 2)
Director de Interventoría (1 de 5)
Residentes de interventoría (14 de 23)
Coordinador de información (1 de 2)</t>
    </r>
  </si>
  <si>
    <r>
      <rPr>
        <b/>
        <sz val="10"/>
        <color theme="1"/>
        <rFont val="Arial"/>
        <family val="2"/>
      </rPr>
      <t>OBSERVACIÓN No.12: Actas de aprobación de personal del contrato 2017614 avaladas, sin cumplimiento de experiencia específica requerida para ejecución del contrato marco 216169.</t>
    </r>
    <r>
      <rPr>
        <sz val="10"/>
        <color theme="1"/>
        <rFont val="Arial"/>
        <family val="2"/>
      </rPr>
      <t xml:space="preserve">
En las actas de aprobación de personal FMI029 se identificó que</t>
    </r>
    <r>
      <rPr>
        <b/>
        <sz val="10"/>
        <color theme="1"/>
        <rFont val="Arial"/>
        <family val="2"/>
      </rPr>
      <t xml:space="preserve"> 1 cargo cumple</t>
    </r>
    <r>
      <rPr>
        <sz val="10"/>
        <color theme="1"/>
        <rFont val="Arial"/>
        <family val="2"/>
      </rPr>
      <t xml:space="preserve"> (Apoyo Jurídico) con los requisitos de experiencia específica establecida en la minuta del contrato 216169 y</t>
    </r>
    <r>
      <rPr>
        <b/>
        <sz val="10"/>
        <color theme="1"/>
        <rFont val="Arial"/>
        <family val="2"/>
      </rPr>
      <t xml:space="preserve"> 10 cargos no cumplen</t>
    </r>
    <r>
      <rPr>
        <sz val="10"/>
        <color theme="1"/>
        <rFont val="Arial"/>
        <family val="2"/>
      </rPr>
      <t xml:space="preserve">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
Frente a los siguientes perfiles el </t>
    </r>
    <r>
      <rPr>
        <b/>
        <sz val="10"/>
        <color theme="1"/>
        <rFont val="Arial"/>
        <family val="2"/>
      </rPr>
      <t>cumplimiento fue parcial</t>
    </r>
    <r>
      <rPr>
        <sz val="10"/>
        <color theme="1"/>
        <rFont val="Arial"/>
        <family val="2"/>
      </rPr>
      <t>:
Director de Interventoría (2 de 3)
Residentes de interventoría (8 de 17)</t>
    </r>
  </si>
  <si>
    <r>
      <rPr>
        <b/>
        <sz val="10"/>
        <color theme="1"/>
        <rFont val="Arial"/>
        <family val="2"/>
      </rPr>
      <t>OBSERVACIÓN No.13: Actas de aprobación de personal del contrato 2017615 avaladas, sin cumplimiento de experiencia específica requerida para ejecución del contrato marco 216169.</t>
    </r>
    <r>
      <rPr>
        <sz val="10"/>
        <color theme="1"/>
        <rFont val="Arial"/>
        <family val="2"/>
      </rPr>
      <t xml:space="preserve">
En las actas de aprobación de personal FMI029 se identificó que</t>
    </r>
    <r>
      <rPr>
        <b/>
        <sz val="10"/>
        <color theme="1"/>
        <rFont val="Arial"/>
        <family val="2"/>
      </rPr>
      <t xml:space="preserve"> 8 cargos cumplen</t>
    </r>
    <r>
      <rPr>
        <sz val="10"/>
        <color theme="1"/>
        <rFont val="Arial"/>
        <family val="2"/>
      </rPr>
      <t xml:space="preserve">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t>
    </r>
    <r>
      <rPr>
        <b/>
        <sz val="10"/>
        <color theme="1"/>
        <rFont val="Arial"/>
        <family val="2"/>
      </rPr>
      <t xml:space="preserve"> 4 cargos no cumplen</t>
    </r>
    <r>
      <rPr>
        <sz val="10"/>
        <color theme="1"/>
        <rFont val="Arial"/>
        <family val="2"/>
      </rPr>
      <t xml:space="preserve"> (Especialista hidrosanitario, Revisor de diseños estructurales, Revisor de diseños arquitectónicos y Director de Interventoría) con dicho requisito .
Frente a los siguientes perfiles el </t>
    </r>
    <r>
      <rPr>
        <b/>
        <sz val="10"/>
        <color theme="1"/>
        <rFont val="Arial"/>
        <family val="2"/>
      </rPr>
      <t>cumplimiento fue parcial</t>
    </r>
    <r>
      <rPr>
        <sz val="10"/>
        <color theme="1"/>
        <rFont val="Arial"/>
        <family val="2"/>
      </rPr>
      <t>:
Residentes de interventoría (3 de 4)</t>
    </r>
  </si>
  <si>
    <t>Todas los identificadas en la auditoría.</t>
  </si>
  <si>
    <t>Reporte de eventos de riesgo materializados  al Grupo de Trabajo de Planeación y Gestión de Riesgos.</t>
  </si>
  <si>
    <t>FAP806 "Eventos de riesgo operativo"</t>
  </si>
  <si>
    <t>Convenio Interadministrativo No. 216220 de 2016- SISBEN IV</t>
  </si>
  <si>
    <t>Rosa Elena Espitia Riaño - Gerente de Unidad / Fernando Vela Franco - Gerente Contrato Interadministrativo No. 216220 - Sisbén IV</t>
  </si>
  <si>
    <r>
      <rPr>
        <b/>
        <sz val="9"/>
        <color theme="1"/>
        <rFont val="Arial"/>
        <family val="2"/>
      </rPr>
      <t>Observación No. 1. Errores en la programación del flujo de caja enero de 2019 del convenio  de  216220 de 2016 – DNP –Sisbén IV</t>
    </r>
    <r>
      <rPr>
        <sz val="9"/>
        <color theme="1"/>
        <rFont val="Arial"/>
        <family val="2"/>
      </rPr>
      <t xml:space="preserve">
Diferencias del flujo de caja entre lo proyectado y lo ejecutado en el mes de enero de 2019 para los pagos de los contratos derivados del convenio, en donde se proyecto $1.135 millones y se realizaron pagos reales por  $517 millones, una diferencia de $ 617 millones que representan una variación del 54% afectando la inversión de recursos</t>
    </r>
  </si>
  <si>
    <t>* Demoras en la consecución de la documentación requerida, para los desembolso por parte de los municipios.
* Represamiento en el trámite de los desembolsos a gestionar en el área de contratación.
*Falta de personal en FONADE para el tramite de los pagos y analisis de la informacion.</t>
  </si>
  <si>
    <t>RGFIN02: Menores ingresos por rendimientos financieros, debido a la falta de inversión de los excedentes de liquidez y/o liquidación anticipada de inversiones, por causa de deficiencias en la planeación del flujo de caja de los convenios por parte de las áreas de la Subgerencia Técnica,</t>
  </si>
  <si>
    <r>
      <rPr>
        <b/>
        <sz val="9"/>
        <color theme="1"/>
        <rFont val="Arial"/>
        <family val="2"/>
      </rPr>
      <t xml:space="preserve">Observación No. 2. Demoras en la presentación (o generación) de los  informes de gestión del convenio 216220. </t>
    </r>
    <r>
      <rPr>
        <sz val="9"/>
        <color theme="1"/>
        <rFont val="Arial"/>
        <family val="2"/>
      </rPr>
      <t xml:space="preserve">
Se han presentado demoras entre 22 y 71  días hábiles en la radicación de los informes trimestrales de gestión al cliente, correspondientes al año 2018.
 </t>
    </r>
  </si>
  <si>
    <t xml:space="preserve">*Falta de personal para la recopilación de la información en el ultimo mes del año 2018.
*Demoras en el envío de la información técnica por  parte de los municipios.
*Demora por parte del cliente para revision y  aprobacion del informe trimestral.
</t>
  </si>
  <si>
    <t xml:space="preserve">RGPPE14: Deterioro de la imagen de la Entidad ante las quejas y reclamos de clientes,  debido a la inoportunidad y/o inconsistencias de los informes de gestión a clientes, por causa de errores, omisión, demoras en la recolección de información y/o desconocimiento de los requerimientos de contenido solicitados por el cliente. </t>
  </si>
  <si>
    <t>Informes trimestrales, radicados dentro del mes siguiente al vencimiento del trimestre, de acuerdo con lo pactado con nuestro cliente (DNP)</t>
  </si>
  <si>
    <t xml:space="preserve">RGPRO45: Deterioro de la imagen de la Entidad por quejas de contratistas debido inconsistencias en la información registrada en las certificaciones de los contratos suscritos por la Entidad por causa de imprecisiones en la información que reposa en el sistema de gestión documental de la Entidad. </t>
  </si>
  <si>
    <t xml:space="preserve">RGPPE01: Deterioro de la imagen de la Entidad ante la insatisfacción de los beneficiarios de proyectos, debido al incumplimiento en la ejecución del mismo, por causa de fallas de terceros vinculados a los proyectos en la gestión de trámites y requisitos y/o dificultades en la interacción con los mismos. </t>
  </si>
  <si>
    <t>Claudia Marcela Ospina  - Contrato 2019030
Diego Andrés Torres- Contrato 2019031
Erik Nieves Espitia - Contrato 2019029</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</si>
  <si>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</si>
  <si>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Resumen de contratos Corte 2
Conciliación de fábricas consorcios: 2131907, 2131910, 2141018, 215367, 2151397, 2160382, 2161471, 2141015, 2150609, 2151396.</t>
  </si>
  <si>
    <t>* FAP601 CONTROL DE ASISTENCIA del 08-05-2019 
* Por las consideraciones del registro de modificaciones los Gerentes de Contabilidad, Gestión de operaciones y Procesos de selección (antes Planeación contractual) determinan que no es necesario formular una acción de mejora para esta observación.</t>
  </si>
  <si>
    <t xml:space="preserve">En reunión de las cuatro gerencias el 8 de mayo del 2019 se manifestó:
1. El procedimiento de cesión de pagos esta establecido en la circular 02 de 2018 - Cesión de derechos económicos y posición contractual.
2. La subgerencia técnica (Subgerencia de Desarrollo de proyectos), tramita todas las mayores permanencias de obra vía modificaciones contractuales.
3. La gerencia de contabilidad argumenta que no es objeto de los negocios de Enterritorio (Fonade) recibir ingresos para terceros.
4. El responsable de la liquidación de contratos de fábricas sustenta que lo que se presento en esta observación es particular y específico al modelo de contratación de fábricas y será resuelto para este contrato en la liquidación.
</t>
  </si>
  <si>
    <t>En reunión de las cuatro gerencias el 8 de mayo del 2019 se manifestó:
1. El procedimiento de cesión de pagos esta establecido en la circular 02 de 2018 - Cesión de derechos económicos y posición contractual.
2. La subgerencia técnica (Subgerencia de Desarrollo de proyectos), tramita todas las mayores permanencias de obra vía modificaciones contractuales.
3. La gerencia de contabilidad argumenta que no es objeto de los negocios de Enterritorio (Fonade) recibir ingresos para terceros.
4. El responsable de la liquidación de contratos de fábricas sustenta que lo que se presento en esta observación es particular y específico al modelo de contratación de fábricas y será resuelto para este contrato en la liquidación.
Por las consideraciones anteriores los Gerentes de Contabilidad, Gestión de operaciones y Procesos de selección (antes Planeación contractual) determinan que no es necesario formular una acción de mejora para esta observación.</t>
  </si>
  <si>
    <t>3. La gerencia de contabilidad argumenta que no es objeto de los negocios de Enterritorio (Fonade) recibir ingresos para terceros.</t>
  </si>
  <si>
    <t>4. El responsable de la liquidación de contratos de fábricas sustenta que lo que se presento en esta observación es particular y específico al modelo de contratación de fábricas y será resuelto para este contrato en la liquidación.</t>
  </si>
  <si>
    <t>Por las consideraciones anteriores los Gerentes de Contabilidad, Gestión de operaciones y Procesos de selección (antes Planeación contractual) determinan que no es necesario formular una acción de mejora para esta observación.</t>
  </si>
  <si>
    <t>Gerente del Convenio
Fernando Vela Franco</t>
  </si>
  <si>
    <t>2. Realizar el seguimiento a los desembolsos al interior de la Entidad con la áreas de apoyo involucradas (presupuesto, contabilidad y pagaduría) para desembolsar los recursos en los plazos establecidos por la Entidad.</t>
  </si>
  <si>
    <t>Informe de los radicados
Radicado del tramite de desembolso</t>
  </si>
  <si>
    <t>Acta de reunion para validacion y ajuste de informe trimestral de gestion. (previo a la radicacion)</t>
  </si>
  <si>
    <t xml:space="preserve">* No uso  de los formatos establecidos por el sistema de Gestión de Fonade para el registro de la información de la contratación derivada de los convenios. 
*Por solictud del cliente mediante acuerdo de nivel de servicio se diseño un formato diferente para llevar la informacion de la contratacion derivada. </t>
  </si>
  <si>
    <t xml:space="preserve">N-A
</t>
  </si>
  <si>
    <r>
      <t>*Existe un vacío procedimental en la Clausula Quinta, párrafo tercero, cuando el porcentaje de ejecución es inferior al 75%  
* Falta de recursos y compromiso por parte de los municipios  para dar  cumplimiento del objeto contractual por parte de los mismos.</t>
    </r>
    <r>
      <rPr>
        <b/>
        <sz val="9"/>
        <color rgb="FFFF0000"/>
        <rFont val="Arial"/>
        <family val="2"/>
      </rPr>
      <t/>
    </r>
  </si>
  <si>
    <t>informe de las actividades de seguimiento
(Correos de aviso y alerta respecto al porcentaje parcial de avance.)</t>
  </si>
  <si>
    <t>Actas de asistencia de las  socialicaciones con los muinicipios</t>
  </si>
  <si>
    <t>1 acta
 (por departamento)
 (los que se generen al corte)</t>
  </si>
  <si>
    <t xml:space="preserve">1. Orientar a los municipios (en la fase precontractual) en la oportunidad en la entrega del informe final, asi como la consistencia frente los soportes.
</t>
  </si>
  <si>
    <t xml:space="preserve">
Correo del supervisor al municipio con el informe finaciero y ficha del DNP
</t>
  </si>
  <si>
    <t xml:space="preserve">Diego Torres - Diego Ossa - Erik Humberto Nieves Espitia </t>
  </si>
  <si>
    <t xml:space="preserve">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</si>
  <si>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</si>
  <si>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 xml:space="preserve">El proyecto se entrego mediante acta de entrega de bienes y/o servicios al cliente. </t>
  </si>
  <si>
    <t>1. Desconocimiento de lo establecido en el proceso CPU 002 DE 2016, donde se indica su instalación en los ítems 24.8 y 24.9 (pago 295 y 297) por parte del interventor y contratista.
2. Omisión de la normatividad aplicable al diseño de espacio público para personas con movilidad reducida que aplica a nivel nacional.
3, La obligaciones de FONADE se limita al interior al exterior le corresponde al municipio</t>
  </si>
  <si>
    <r>
      <t xml:space="preserve">
Se observa FAP601 control de asistencia- capacitación proyección y manejo de flujo de caja, dirigido a gerentes de convenio y apoyos: 26/02/2019,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t>
    </r>
    <r>
      <rPr>
        <b/>
        <sz val="11"/>
        <color theme="1"/>
        <rFont val="Arial Narrow"/>
        <family val="2"/>
      </rPr>
      <t>Seguimiento a junio de 2019.</t>
    </r>
    <r>
      <rPr>
        <sz val="11"/>
        <color theme="1"/>
        <rFont val="Arial Narrow"/>
        <family val="2"/>
      </rPr>
      <t xml:space="preserve"> Actividad alineada con el Plan de Tratamiento TRATGFIN1801 -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t>
    </r>
  </si>
  <si>
    <t>Procesos de trámites de incumplimiento en la contratación derivada, período 2017 - 2019.</t>
  </si>
  <si>
    <t>Subgerencia de Operaciones
Oficina Asesora jurídica
Subgerencia de Desarrollo de Proyectos</t>
  </si>
  <si>
    <t>Bellaniris Avila Bermudez 
Andrea Ortegon Lopez 
Alberto Augusto Rodriguez ortiz</t>
  </si>
  <si>
    <r>
      <t xml:space="preserve">
OBSERVACIÓN No 1: Omisión de ANS en trámite de acciones contractuales de incumplimiento.
</t>
    </r>
    <r>
      <rPr>
        <sz val="10"/>
        <rFont val="Arial"/>
        <family val="2"/>
      </rPr>
      <t>La Subgerencia de Operaciones prensenta demoras en: devolución de la solicitud de incumplimiento (entre 28 y 254 días) para el 23% de los procesos revisados; citación de audiencia (entre  45 y 176 días) para el 20% de los casos ;  reclamación y aviso de siniestro (entre 145 y 269) e inicio de la acción judicial (entre 70 y 378 días) para el 33% de los casos.</t>
    </r>
    <r>
      <rPr>
        <b/>
        <sz val="10"/>
        <rFont val="Arial"/>
        <family val="2"/>
      </rPr>
      <t xml:space="preserve">
</t>
    </r>
  </si>
  <si>
    <t xml:space="preserve">
* Falta de seguimiento por parte de la Gerencia del convenio.
* Deficiente priorización de la Entidad de estos trámites con efectos legales y económicos.
* Desactualización de la base de datos de los procesos de incumplimiento.
</t>
  </si>
  <si>
    <r>
      <rPr>
        <b/>
        <sz val="10"/>
        <rFont val="Arial"/>
        <family val="2"/>
      </rPr>
      <t xml:space="preserve">RGPRO21: </t>
    </r>
    <r>
      <rPr>
        <sz val="10"/>
        <rFont val="Arial"/>
        <family val="2"/>
      </rPr>
      <t>Gastos prejudiciales y judiciales  para la Entidad  debido al no reconocimiento de los amparos por parte de la aseguradora a FONADE, por causa de : 1) Extemporaneidad en la solicitud de reclamación ante la aseguradora.</t>
    </r>
  </si>
  <si>
    <t xml:space="preserve">Solicitar a la Subgerencia de Desarrollo de Proyectos la priorizacion de los contratos que se encuentran en trámite de incumplimiento así como la información respecto la eventual superación de los hechos materia de incumplimiento.                                                         </t>
  </si>
  <si>
    <t>Subgerencia de Desarrollo de Proyectos
Subgerencia de operaciones</t>
  </si>
  <si>
    <t>Base de datos con la relacion de tramites de incumplimiento priorizados</t>
  </si>
  <si>
    <t>Creación de un nuevo Grupo de Trabajo, denominado Gestión Contractual con el fin de fortalecer  el equipo de trabajo de incumplimientos.</t>
  </si>
  <si>
    <t>Resolución restructuración grupos de trabajo</t>
  </si>
  <si>
    <t>Determinar la viabilidad de ajustar los ANS en tramite de incumplimientos</t>
  </si>
  <si>
    <t>Acta de reunión</t>
  </si>
  <si>
    <r>
      <rPr>
        <b/>
        <sz val="10"/>
        <rFont val="Arial"/>
        <family val="2"/>
      </rPr>
      <t xml:space="preserve">OBSERVACIÓN No 2: Objeción de las Aseguradoras en la radicación de avisos de siniestro por documentación incompleta </t>
    </r>
    <r>
      <rPr>
        <sz val="10"/>
        <rFont val="Arial"/>
        <family val="2"/>
      </rPr>
      <t xml:space="preserve">
Las Gerencias de convenio presentan objeciones de la reclamación del siniestro por parte de la aseguradora en el 30% de los procesos revisados (contratos 2180724, 2180721, 2161440, 2162855, 2162857, 2162858, 2017624, 2132089, 2131908) correspondiente a 13 devoluciones: 62% por inconsistencias en el valor reclamado y 38% por documentación incompleta. 
</t>
    </r>
  </si>
  <si>
    <t>* Desconocimiento de la tasación de perjuicios y cubrimiento de garantías por los que inician el proceso de la Subgerencia de Desarrollo de Proyectos.
* Omisión en la revisión del formato FDI763 – Lista de Chequeo para Trámite de Incumplimiento.
* Desconocimiento por parte de los Gerentes de convenio y el profesional que realiza el estudio de la pertinencia de la solicitud, para la aplicación de las clásulas de apremio y penal pecuniaria.
* Deficiente priorización de la Entidad de estos trámites con efectos legales y económicos.</t>
  </si>
  <si>
    <r>
      <rPr>
        <b/>
        <sz val="10"/>
        <rFont val="Arial"/>
        <family val="2"/>
      </rPr>
      <t>RGPRO21:</t>
    </r>
    <r>
      <rPr>
        <sz val="10"/>
        <rFont val="Arial"/>
        <family val="2"/>
      </rPr>
      <t xml:space="preserve"> Gastos prejudiciales y judiciales  para la Entidad  debido al no reconocimiento de los amparos por parte de la aseguradora a FONADE, por causa de : 1) Extemporaneidad en la solicitud de reclamación ante la aseguradora
2) No aportar los soportes que prueban la existencia del siniestro.</t>
    </r>
  </si>
  <si>
    <t>Gerencia del convenio Subgerencia de Operaciones.</t>
  </si>
  <si>
    <t>Control de Asistencia y Presentación</t>
  </si>
  <si>
    <t>Realizar mesa de trabajo con las distintas gerencias de convenio con el fin de revisar la problemática objeto de presunto incumplimiento y validar la priorización realizada.</t>
  </si>
  <si>
    <t xml:space="preserve">Control de Asistencia </t>
  </si>
  <si>
    <r>
      <t xml:space="preserve">OBSERVACIÓN No 3: Acciones judiciales sin asignación de abogado para trámite de estudio.
</t>
    </r>
    <r>
      <rPr>
        <sz val="10"/>
        <rFont val="Arial"/>
        <family val="2"/>
      </rPr>
      <t xml:space="preserve">En el perido comprendido entre 11/05/2018 y 18/02/2019 se identificaron 10 procesos sin asignación de abogado interno o externo para estudio y formulación de demanda. </t>
    </r>
  </si>
  <si>
    <t>* Desconocimiento del procedimiento PAP902 "Solicitud de acciones judiciales" por parte de abogados de la Oficina Asesora jurídica.
* Falta de control y seguimiento de las solicitudes realizadas por las áreas técnicas.</t>
  </si>
  <si>
    <r>
      <rPr>
        <b/>
        <sz val="10"/>
        <rFont val="Arial"/>
        <family val="2"/>
      </rPr>
      <t xml:space="preserve">RGJUR11: </t>
    </r>
    <r>
      <rPr>
        <sz val="10"/>
        <rFont val="Arial"/>
        <family val="2"/>
      </rPr>
      <t>Impacto económico por la no recuperación de los recursos esperados y/o deterioro de la imagen de la entidad por reclamaciones de clientes y/o impacto operativo por reprocesos, debido a la pérdida de derechos en la adopción de acciones judiciales, por causa de:  1) inoportunidad en la asignación de apoderados,  3) omisión y/o falta de oportunidad en el inicio de acciones judiciales por parte de la Asesoría Jurídica,
4) inadecuada gestión de los procesos por parte de Asesoría Jurídica</t>
    </r>
  </si>
  <si>
    <t>Elaborar y adoptar un proceso de asignación de procesos judiciales que incluya el inicio de acciones de incumplimiento.</t>
  </si>
  <si>
    <t>Oficina Asesora Jurídica</t>
  </si>
  <si>
    <t>Documento procedimental de asignación de procesos</t>
  </si>
  <si>
    <t>Reconstruir la información de inicio de acción judicial presentada en los contratos de la muestra.</t>
  </si>
  <si>
    <t>Expediente de procesos reconstruido</t>
  </si>
  <si>
    <r>
      <t xml:space="preserve">OBSERVACIÓN No 4: Documentos incompletos para solicitar el inicio de la acción judicial.
</t>
    </r>
    <r>
      <rPr>
        <sz val="10"/>
        <rFont val="Arial"/>
        <family val="2"/>
      </rPr>
      <t>La Subgerencia de Operaciones presentó 18 solicitudes a la Oficina Asesora Jurídica  para el inicio de acción judicial (38% de los procesos) sin el formato FAP901 "Estudio jurídico para el inicio de acción judicial".</t>
    </r>
  </si>
  <si>
    <t xml:space="preserve">* Desconocimiento del procedimiento PDI761 "Procedimiento para solicitar acciones contractuales por presunto incumplimiento". </t>
  </si>
  <si>
    <r>
      <rPr>
        <b/>
        <sz val="10"/>
        <rFont val="Arial"/>
        <family val="2"/>
      </rPr>
      <t>RGJUR11:</t>
    </r>
    <r>
      <rPr>
        <sz val="10"/>
        <rFont val="Arial"/>
        <family val="2"/>
      </rPr>
      <t xml:space="preserve"> Impacto económico por la no recuperación de los recursos esperados y/o deterioro de la imagen de la entidad por reclamaciones de clientes y/o impacto operativo por reprocesos, debido a la pérdida de derechos en la adopción de acciones judiciales, por causa de: 2) extemporaneidad o no presentación de solicitud de inicio de acciones judiciales por parte de las áreas de trabajo a la Asesoría Jurídica, mediante el diligencimiento del FAP900 y FAP901.</t>
    </r>
  </si>
  <si>
    <t>Determinar la viabilidad de simplificar la información contenida en los formatos Fap 900 y 901.</t>
  </si>
  <si>
    <t>Subgerencia de operaciones.
Oficina Asesora Juridica</t>
  </si>
  <si>
    <t>Propuesta modificación formatos</t>
  </si>
  <si>
    <t>Formalización de los formatos en el Sistema de Gestión de Calidad.</t>
  </si>
  <si>
    <t xml:space="preserve">
Oficina Asesora Juridica
Desarrollo Organizacional</t>
  </si>
  <si>
    <t>Formatos publicados</t>
  </si>
  <si>
    <r>
      <t xml:space="preserve">OBSERVACION No 5: Inconsistencias en la información del aplicativo E-KOGUI sobre los procesos judiciales de ENTerritorio.
</t>
    </r>
    <r>
      <rPr>
        <sz val="10"/>
        <rFont val="Arial"/>
        <family val="2"/>
      </rPr>
      <t>Con corte a 09/06/2019 se identificaron inconsistencias para 2 procesos como se señalan a continuación: 2 radicados duplicados para el mismo proceso del contrato 2100024 (1245478 - 467050) y con valores diferentes en la provisión inicial ($1.051 millones versus $3.190 millones).</t>
    </r>
  </si>
  <si>
    <t>* Omisión en la aplicación del control CTRGJUR027 por parte de los apoderados y el profesional de la Oficina Asesora jurídica.
* Falta de depuración y rectificación de la información de Ekogui.</t>
  </si>
  <si>
    <r>
      <rPr>
        <b/>
        <sz val="10"/>
        <rFont val="Arial"/>
        <family val="2"/>
      </rPr>
      <t xml:space="preserve">RGJUR24: </t>
    </r>
    <r>
      <rPr>
        <sz val="10"/>
        <rFont val="Arial"/>
        <family val="2"/>
      </rPr>
      <t>Deterioro de la imagen por  requerimientos de entes de control y/o impacto operactivo por reprocesos o actividades adicionales, debido a las inconsistencias o desactualización del estado de la actividad litigiosa por causa de:1) registro inoportuno, incompleto o con errores de la información capturada en el aplicativo E-Kogui  (de las 57 casillas, p. ej: datos de los demandados, apoderados inactivos, valor pretenciones, valor provisiones, datos de los hechos, otros) por parte de los apoderados.</t>
    </r>
  </si>
  <si>
    <t>Base de datos depurada y conciliada</t>
  </si>
  <si>
    <r>
      <t xml:space="preserve">OBSERVACION No 6: Suscripción y entrega del acta de recibo final sin la validación de los requisitos. 
</t>
    </r>
    <r>
      <rPr>
        <sz val="10"/>
        <rFont val="Arial"/>
        <family val="2"/>
      </rPr>
      <t>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r>
  </si>
  <si>
    <t>* Falta de verificación durante la ejecución y entrega de bienes y servicios por parte del supervisor.
* Omisión de la normatividad técnica que aplica al contrato de interventoría.</t>
  </si>
  <si>
    <r>
      <rPr>
        <b/>
        <sz val="10"/>
        <rFont val="Arial"/>
        <family val="2"/>
      </rPr>
      <t>RGPPE05:</t>
    </r>
    <r>
      <rPr>
        <sz val="10"/>
        <rFont val="Arial"/>
        <family val="2"/>
      </rPr>
      <t xml:space="preserve"> Deterioro de la imagen de la entidad por quejas y reclamos de los clientes y/o beneficiarios de proyectos debido a las dificultades para la entrega al cliente de los productos y/o servicios contratados por causa de. 5) Omisión  por parte  del contratista de las  especificaciones técnicas, de calidad y de la normativa vigente exigidas por la ley , el cliente y/o beneficiario.</t>
    </r>
  </si>
  <si>
    <t>Realizar evaluaciones bimensuales a los supervisores sobre el manejo y la aplicación del Manual de Supervisión e Interventoría y sus formatos asociados.</t>
  </si>
  <si>
    <t xml:space="preserve">Supervisor, Gerente del convenio. </t>
  </si>
  <si>
    <t>Informe de evaluaciones</t>
  </si>
  <si>
    <r>
      <t xml:space="preserve">OBSERVACION No 7: Deficiente información de contratos en el aplicativo FOCUS para la toma de decisiones en el inicio del trámite de incumplimientos.
</t>
    </r>
    <r>
      <rPr>
        <sz val="10"/>
        <rFont val="Arial"/>
        <family val="2"/>
      </rPr>
      <t>En el reporte de información con corte al 21/05/2019 generado por el aplicativo FOCUS se identificaron 560 contratos con un atraso físico en rojo (14% de los vigentes) que serian casos para verificar de posibles incumplimientos por parte de los contratistas en el cronograma del plan operativo y 285 registros sin datos de avance físico (7% de los vigentes). Verificado durante la auditoría con  los gerentes de convenio se establece que el estado de los 4.111 contratos vigentes estaba desactualizado a ese corte.</t>
    </r>
  </si>
  <si>
    <t xml:space="preserve"> * Omisión de las alertas generadas por el aplicativo FOCUS frente al avance de los proyectos para los Gerentes de grupos de trabajo, Gerentes de convenio y supervisores.</t>
  </si>
  <si>
    <r>
      <rPr>
        <b/>
        <sz val="10"/>
        <rFont val="Arial"/>
        <family val="2"/>
      </rPr>
      <t>RGTIN09:</t>
    </r>
    <r>
      <rPr>
        <sz val="10"/>
        <rFont val="Arial"/>
        <family val="2"/>
      </rPr>
      <t xml:space="preserve"> Sobrecostos por honorarios para revisión, depuración y ajuste de información de aplicativos y/o deterioro de la imagen de la entidad por quejas y reclamos de usuarios internos y externos y/o impacto operativo  por el reprocesamiento de información, debido a deficiencias en la calidad de los datos por causa de:  1) Fallas u omisiones en el registro de la información por parte de los usuarios.</t>
    </r>
  </si>
  <si>
    <t>Incluir como requisito para el desembolso de los Gerentes de Convenio, un % de cumplimiento frente al cargue de información en FOCUS de acuerdo a los reportes de la Subgerencia.</t>
  </si>
  <si>
    <t>Subgerencia de Desarrollo de Proyectos</t>
  </si>
  <si>
    <t>Memorando remitido por el Subgerente de Desarrollo de Proyectos</t>
  </si>
  <si>
    <t>Realizar seguimiento quincenal del avance en el cargue de información en el aplicativo FOCUS.</t>
  </si>
  <si>
    <t>Control de Asistencia reunion con los grupos de trabajo</t>
  </si>
  <si>
    <r>
      <t xml:space="preserve">OBSERVACIÓN No 8: Afectación del cumplimiento de objetivos de auditoría  por no entrega de información
</t>
    </r>
    <r>
      <rPr>
        <sz val="10"/>
        <rFont val="Arial"/>
        <family val="2"/>
      </rPr>
      <t>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r>
  </si>
  <si>
    <t xml:space="preserve">* Falta de claridad en el acceso y consulta a las bases de datos y aplicativos destinados al seguimiento y control.
* Falta de gestión del responsable de entrega de información con las dependencias/aplicativos/archivo fuente o insumo de la misma.
 </t>
  </si>
  <si>
    <r>
      <rPr>
        <b/>
        <sz val="10"/>
        <rFont val="Arial"/>
        <family val="2"/>
      </rPr>
      <t>RAUDI03:</t>
    </r>
    <r>
      <rPr>
        <sz val="10"/>
        <rFont val="Arial"/>
        <family val="2"/>
      </rPr>
      <t xml:space="preserve"> Impacto operacional por reprocesos internos debido a la generación de informes de auditoría inconsistentes, incompletos o imprecisos, por causa de fallas en la ejecución de las auditorías, ya sea porque no se cumple con el Programa de Trabajo de auditoría planeado, o por deficiencias o debilidades en la ejecución por parte de los profesionales que componen el equipo auditor.</t>
    </r>
  </si>
  <si>
    <t xml:space="preserve">Consolidar la información de los procesos judiciales con el detalle actualizado  </t>
  </si>
  <si>
    <t>Informe consolidado de procesos</t>
  </si>
  <si>
    <r>
      <t xml:space="preserve">OBSERVACIÓN No 9: Incumplimiento en la aplicación de Evaluación de proveedores de bienes y servicios
</t>
    </r>
    <r>
      <rPr>
        <sz val="10"/>
        <rFont val="Arial"/>
        <family val="2"/>
      </rPr>
      <t>En el 76% (22) de los contratos de la muestra no se evidenció la aplicación de evaluaciones parciales y el 80%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r>
  </si>
  <si>
    <t>* Falta de claridad del momento de aplicación del formato FMI028.
* Omisión de la transferencia documental al expediente virtual en ORFEO.   
* Alta rotación de personal responsable de ejecutar la actividad.
* Omisión en la aplicación del control para incorporar los resultados de la evaluación de proveedores en la selección de contratistas.</t>
  </si>
  <si>
    <r>
      <rPr>
        <b/>
        <sz val="10"/>
        <rFont val="Arial"/>
        <family val="2"/>
      </rPr>
      <t>RGPPE01:</t>
    </r>
    <r>
      <rPr>
        <sz val="10"/>
        <rFont val="Arial"/>
        <family val="2"/>
      </rPr>
      <t xml:space="preserve"> Impacto económico, reputacional  y operativo para la entidad, debido al incumplimiento  o retrasos en la ejecución y/o entrega de bienes y servicios en las condiciones pactadas, por causa de: 14) debilidades en la identificación, valoración y asignación de riesgos y controles en los procesos de estudios previos, selección y evaluación de proveedores de la contratación derivada</t>
    </r>
  </si>
  <si>
    <t>Establecer metodologia para realizar la evaluación de proveedores en la modalidad de contratos de Prestación de servicios.</t>
  </si>
  <si>
    <t>Subgerencia de Operaciones</t>
  </si>
  <si>
    <t>Informe Metodologia</t>
  </si>
  <si>
    <t>Generar un memorando desde la Subgerencia de desarrollo de proyectos donde se recuerde a las gerencias de convenio la importancia de cumplir con las evaluaciones de proveedores según lo estableciedos en el Manual de supervisíon e interventoría.</t>
  </si>
  <si>
    <t>Implementar la evaluación de Provedores en la modalidad de Contratos de Prestación de Servicios.</t>
  </si>
  <si>
    <t>Subgerencia de Operaciones
Subgerencia de Desarrollo de Proyectos</t>
  </si>
  <si>
    <t>Evaluaciones realizadas</t>
  </si>
  <si>
    <r>
      <rPr>
        <b/>
        <sz val="10"/>
        <rFont val="Arial"/>
        <family val="2"/>
      </rPr>
      <t>OBSERVACIÓN No 10: Pólizas de garantía vencidas en su amparo de cumplimiento</t>
    </r>
    <r>
      <rPr>
        <sz val="10"/>
        <rFont val="Arial"/>
        <family val="2"/>
      </rPr>
      <t xml:space="preserve">
Las pólizas de garantía de los contratos 2130442, 2131675, 2152115 y 2131598 (13% de la muestra) se encontraban vencidas en el amparo de cumplimiento para la fecha en la cual se inició el trámite de reclamación ante la aseguradora.</t>
    </r>
  </si>
  <si>
    <t xml:space="preserve">* Desconocimiento del procedimiento y guía para hacer reclamaciones ante aseguradora 
* Extemporaneidad en la solicitud de reclamación ante la aseguradora. </t>
  </si>
  <si>
    <r>
      <rPr>
        <b/>
        <sz val="10"/>
        <rFont val="Arial"/>
        <family val="2"/>
      </rPr>
      <t>RGPRO21:</t>
    </r>
    <r>
      <rPr>
        <sz val="10"/>
        <rFont val="Arial"/>
        <family val="2"/>
      </rPr>
      <t xml:space="preserve"> Gastos prejudiciales y judiciales  para la Entidad  debido al no reconocimiento de los amparos por parte de la aseguradora a FONADE, por causa de : 
1) Extemporaneidad en la solicitud de reclamación ante la aseguradora
2) No aportar los soportes que prueban la existencia del siniestro
3) Pólizas que no cubren las modificaciones o novedades contractuales no informadas a la aseguradora.
</t>
    </r>
    <r>
      <rPr>
        <b/>
        <sz val="10"/>
        <rFont val="Arial"/>
        <family val="2"/>
      </rPr>
      <t xml:space="preserve">RGPPE01: </t>
    </r>
    <r>
      <rPr>
        <sz val="10"/>
        <rFont val="Arial"/>
        <family val="2"/>
      </rPr>
      <t xml:space="preserve">Impacto económico, reputacional  y operativo para la entidad, debido al incumplimiento  o retrasos en la ejecución y/o entrega de bienes y servicios en las condiciones pactadas, por causa de: 15) Debilidades en el seguimiento  y control por parte del supervisor y/o la interventoría a las especificaciones técnicas, de calidad y/o de la normativa vigente exigidas por el cliente y/o beneficiario o aquellas aplicables a la ejecución del proyecto y/o de otras relacionadas con la supervisión e interventoría del mismo. </t>
    </r>
  </si>
  <si>
    <t xml:space="preserve">Realizar taller dirigido a la distintas Subgerencias de la entidad para la correcta solicitud de tramites de incumplimientos </t>
  </si>
  <si>
    <t>* Supervisor y/o Gerente convenio
* Subgerencia de Operaciones</t>
  </si>
  <si>
    <r>
      <rPr>
        <b/>
        <sz val="10"/>
        <rFont val="Arial"/>
        <family val="2"/>
      </rPr>
      <t>Observación No. 11 Evaluación de la efectividad de implementación de los controles.</t>
    </r>
    <r>
      <rPr>
        <sz val="10"/>
        <rFont val="Arial"/>
        <family val="2"/>
      </rPr>
      <t xml:space="preserve">
Producto de la auditoría se evaluaron 8 riesgos y 8 controles para los cuales se estableció una efectividad promedio de 52,2% en su implementación.</t>
    </r>
  </si>
  <si>
    <t>Realizar el reporte de los Eventos de Riesgos por cada observación en el marco de la auditoría.</t>
  </si>
  <si>
    <t>Subgerencia de Operaciones, Oficina Asesora Jurídica, Subgerencia de Desarrollo de Proyectos</t>
  </si>
  <si>
    <t>A51</t>
  </si>
  <si>
    <t>A52</t>
  </si>
  <si>
    <t>Contrato de prestación de servicios suscrito entre el consorcio alianza – Colpatria actuando como vocera del fideicomiso programa de vivienda gratuita II y el Fondo Financiero de Proyectos de Desarrollo – Fonade con el Ministerio de Vivienda, Ciudad y Territorio. 216169 de 2016. PVG II</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</si>
  <si>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</si>
  <si>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20 desembolsos</t>
  </si>
  <si>
    <t>a) Acta de liquidacion parcial de contrato de fabrica.
b) Acta de conciliación 
c) Acta de liquidacion total 
d) soporte de demanda.</t>
  </si>
  <si>
    <r>
      <t xml:space="preserve">
</t>
    </r>
    <r>
      <rPr>
        <b/>
        <sz val="9"/>
        <color theme="1"/>
        <rFont val="Arial"/>
        <family val="2"/>
      </rPr>
      <t>Seguimiento  junio 2019</t>
    </r>
    <r>
      <rPr>
        <sz val="9"/>
        <color theme="1"/>
        <rFont val="Arial"/>
        <family val="2"/>
      </rPr>
      <t xml:space="preserve">
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Las fechas propuesta de replanteo sera en Diciembre de 2019.</t>
    </r>
  </si>
  <si>
    <t>Ficha de conciliación</t>
  </si>
  <si>
    <r>
      <t>1) No aplica el entregable solicitado, por lo cual el entregable establecido sera el acta de reunion especificada en Ob 17 Acc 21; debido a: Al realizar mesa de trabajo con la Gerencia de Convenio para identificar los casos, las causas y las soluciones. Y se concluyo por parte de la Gerencia de Liquidacion que no se puede gestionar mediante una liquidacion, por lo tanto el contratista debe solicitar una conciliacion.
El entregable final sera la</t>
    </r>
    <r>
      <rPr>
        <i/>
        <sz val="9"/>
        <color theme="1"/>
        <rFont val="Arial"/>
        <family val="2"/>
      </rPr>
      <t xml:space="preserve"> ficha de conciliacion de acuerdo a la solicitud de conciliacion de la fabrica MSD.
</t>
    </r>
    <r>
      <rPr>
        <b/>
        <sz val="9"/>
        <color theme="1"/>
        <rFont val="Arial"/>
        <family val="2"/>
      </rPr>
      <t>Seguimiento junio 2019</t>
    </r>
    <r>
      <rPr>
        <i/>
        <sz val="9"/>
        <color theme="1"/>
        <rFont val="Arial"/>
        <family val="2"/>
      </rPr>
      <t xml:space="preserve">
</t>
    </r>
    <r>
      <rPr>
        <sz val="9"/>
        <color theme="1"/>
        <rFont val="Arial"/>
        <family val="2"/>
      </rPr>
      <t>3) Las fechas propuesta de replanteo sera en Octubre de 2019.</t>
    </r>
  </si>
  <si>
    <t>Contrato Interadministrativo de Gerencia de Proyectos N°197060 suscrito entre el Ministerio de Educación Nacional y</t>
  </si>
  <si>
    <r>
      <rPr>
        <b/>
        <sz val="11"/>
        <color theme="1"/>
        <rFont val="Arial Narrow"/>
        <family val="2"/>
      </rPr>
      <t>Observacion No.1</t>
    </r>
    <r>
      <rPr>
        <sz val="11"/>
        <color theme="1"/>
        <rFont val="Arial Narrow"/>
        <family val="2"/>
      </rPr>
      <t xml:space="preserve">  Atraso en la liquidación del convenio 217009 respecto al plan operativo 
El convenio 217009 presenta un atraso en su liquidación de 9,5 meses (tiempo transcurrido entre lo descrito en el plan operativo y el 15 de noviembre 2018)  de acuerdo con los términos pactados.</t>
    </r>
  </si>
  <si>
    <r>
      <rPr>
        <b/>
        <sz val="11"/>
        <color theme="1"/>
        <rFont val="Arial Narrow"/>
        <family val="2"/>
      </rPr>
      <t>Observación No. 3.</t>
    </r>
    <r>
      <rPr>
        <sz val="11"/>
        <color theme="1"/>
        <rFont val="Arial Narrow"/>
        <family val="2"/>
      </rPr>
      <t xml:space="preserve">  Inoportunidad en emisión de la cuenta de cobro al cliente por parte de la Gerencia del Convenio
Las cuentas de cobro para 3 desembolsos por  $14.457 millones no fueron generadas por FONADE  de manera previa a las consignaciones realizadas por el cliente. </t>
    </r>
  </si>
  <si>
    <t xml:space="preserve">Generar la ultima semana de cada mes un correo electrónico de alerta para los gerentes de convenio que reporte  la  programación del flujo de caja (ingresos) para el mes siguiente </t>
  </si>
  <si>
    <r>
      <rPr>
        <b/>
        <sz val="11"/>
        <color theme="1"/>
        <rFont val="Arial Narrow"/>
        <family val="2"/>
      </rPr>
      <t>Observación No.4</t>
    </r>
    <r>
      <rPr>
        <sz val="11"/>
        <color theme="1"/>
        <rFont val="Arial Narrow"/>
        <family val="2"/>
      </rPr>
      <t xml:space="preserve"> Recomendaciones no procedentes en el estudio previo de los convenios de asociación
En 7 de 10 documentos de estudios previos revisados de convenios de asociación con entidades privadas sin ánimo de lucro, derivados del convenio 217009, el  área de planeación contratual sugiere y recomienda el asociado con el cual suscribir el convenio, en lugar de la dependencia técnica que lo solicita.</t>
    </r>
  </si>
  <si>
    <r>
      <rPr>
        <b/>
        <sz val="15"/>
        <color theme="1"/>
        <rFont val="Arial Narrow"/>
        <family val="2"/>
      </rPr>
      <t xml:space="preserve">Observación No.1 Incumplimiento  en las fechas pactadas para los desembolsos del convenio </t>
    </r>
    <r>
      <rPr>
        <sz val="15"/>
        <color theme="1"/>
        <rFont val="Arial Narrow"/>
        <family val="2"/>
      </rPr>
      <t xml:space="preserve">
En 23 de los 25 desembolsos realizados por el cliente se presentaron desviaciones entre 97 y 232 días, frente a las fechas pactadas  en cada una de las novedades suscritas.
</t>
    </r>
  </si>
  <si>
    <r>
      <rPr>
        <b/>
        <sz val="15"/>
        <color theme="1"/>
        <rFont val="Arial Narrow"/>
        <family val="2"/>
      </rPr>
      <t>Observación No.3  Baja confiabilidad de la información contenida en el Estado de Resultados del convenio 197060</t>
    </r>
    <r>
      <rPr>
        <sz val="15"/>
        <color theme="1"/>
        <rFont val="Arial Narrow"/>
        <family val="2"/>
      </rPr>
      <t xml:space="preserve">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de los gastos directos
</t>
    </r>
    <r>
      <rPr>
        <b/>
        <sz val="15"/>
        <color theme="1"/>
        <rFont val="Arial Narrow"/>
        <family val="2"/>
      </rPr>
      <t>Nota</t>
    </r>
    <r>
      <rPr>
        <sz val="15"/>
        <color theme="1"/>
        <rFont val="Arial Narrow"/>
        <family val="2"/>
      </rPr>
      <t>: respecto a la información histórica anterior al 2011, en la reunión de presentación de observaciones se concluyó que no es procedente reconstruirla dado la complejidad del tema y la realidad del convenio 197060</t>
    </r>
  </si>
  <si>
    <r>
      <rPr>
        <b/>
        <sz val="15"/>
        <color theme="1"/>
        <rFont val="Arial Narrow"/>
        <family val="2"/>
      </rPr>
      <t xml:space="preserve">Observación No.4 Ejecución de ítems no previstos, sin aprobación de FONADE </t>
    </r>
    <r>
      <rPr>
        <sz val="15"/>
        <color theme="1"/>
        <rFont val="Arial Narrow"/>
        <family val="2"/>
      </rPr>
      <t xml:space="preserve">
El contrato de interventoría N°2111824 que supervisó el cumplimiento de las obligaciones del contrato de obra N°2111561 (IE San Mateo), permitió la ejecución de ítems no previstos, sin disponer de la aprobación por parte de FONADE.</t>
    </r>
  </si>
  <si>
    <r>
      <rPr>
        <b/>
        <sz val="15"/>
        <color theme="1"/>
        <rFont val="Arial Narrow"/>
        <family val="2"/>
      </rPr>
      <t>Observación No.5 Demoras en la solicitud de acciones Judiciales para los convenios interadministrativos</t>
    </r>
    <r>
      <rPr>
        <sz val="15"/>
        <color theme="1"/>
        <rFont val="Arial Narrow"/>
        <family val="2"/>
      </rPr>
      <t xml:space="preserve">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r>
  </si>
  <si>
    <r>
      <rPr>
        <b/>
        <sz val="15"/>
        <color theme="1"/>
        <rFont val="Arial Narrow"/>
        <family val="2"/>
      </rPr>
      <t>Observación No. 6</t>
    </r>
    <r>
      <rPr>
        <sz val="15"/>
        <color theme="1"/>
        <rFont val="Arial Narrow"/>
        <family val="2"/>
      </rPr>
      <t xml:space="preserve"> Omisión en  los considerandos /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r>
  </si>
  <si>
    <r>
      <t xml:space="preserve">Proyectar y enviar un memorando por parte de la Subgerencia de Desarrollo de Proyectos a las gerencias de unidad a su cargo, con la siguiente directriz: </t>
    </r>
    <r>
      <rPr>
        <i/>
        <sz val="15"/>
        <color theme="1"/>
        <rFont val="Arial Narrow"/>
        <family val="2"/>
      </rPr>
      <t xml:space="preserve">Incluir en los insumos tecnicos que soportan las novedades contractuales, las controversias contractuales existentes e incumplimientos. </t>
    </r>
    <r>
      <rPr>
        <sz val="15"/>
        <color theme="1"/>
        <rFont val="Arial Narrow"/>
        <family val="2"/>
      </rPr>
      <t>Anexando un documento ejemplo.</t>
    </r>
  </si>
  <si>
    <r>
      <t xml:space="preserve">Observación No.1 Falta de disponibilidad del equipo mínimo por parte de ENTerritorio, antes FONADE, en la primera quincena de 2019 para el contrato 216169.
</t>
    </r>
    <r>
      <rPr>
        <sz val="10"/>
        <color theme="1"/>
        <rFont val="Arial"/>
        <family val="2"/>
      </rPr>
      <t>El contrato 216169 durante el periodo comprendido entre el 30/12/2018 y el 17/01/2019 (18 días) contó con un solo contratista (supervisor), de los 18 establecidos como personal  mínimo requerido (Administrativo, supervisores y coordinadores de zona).</t>
    </r>
    <r>
      <rPr>
        <b/>
        <sz val="10"/>
        <color theme="1"/>
        <rFont val="Arial"/>
        <family val="2"/>
      </rPr>
      <t xml:space="preserve">
</t>
    </r>
  </si>
  <si>
    <r>
      <t xml:space="preserve">
</t>
    </r>
    <r>
      <rPr>
        <b/>
        <sz val="10"/>
        <color theme="1"/>
        <rFont val="Arial"/>
        <family val="2"/>
      </rPr>
      <t xml:space="preserve">RGFIN111: </t>
    </r>
    <r>
      <rPr>
        <sz val="10"/>
        <color theme="1"/>
        <rFont val="Arial"/>
        <family val="2"/>
      </rPr>
      <t>Impacto económico para la Entidad por menores ingresos de cuotas de gerencia, cuotas de administración u honorarios de prestación de servicios de estructuración y evaluación de proyectos pactadas contractualmente, debido a la inoportunidad en el cobro de las cuotas de gerencia, cuotas de administración u honorarios de prestación de servicios de estructuración y evaluación de proyectos pactados contractualmente de acuerdo con los proyectado en el Flujo de Caja mensual, a causa de: - atrasos en la ejecución de los proyectos y - falta de oportunidad en el cumplimiento de los compromisos contractuales.</t>
    </r>
    <r>
      <rPr>
        <b/>
        <sz val="10"/>
        <color theme="1"/>
        <rFont val="Arial"/>
        <family val="2"/>
      </rPr>
      <t xml:space="preserve">
</t>
    </r>
  </si>
  <si>
    <r>
      <t xml:space="preserve">Observación No 3 Atraso significativo de 4 proyectos en la fase 5 "Construcción de los proyectos evaluados". 
</t>
    </r>
    <r>
      <rPr>
        <sz val="10"/>
        <color theme="1"/>
        <rFont val="Arial"/>
        <family val="2"/>
      </rPr>
      <t>El 58% de los proyectos evaluados (19) de la muestra (33), presentan atraso considerable en su ejecución para la fase 5 "construcción"; siendo el 11,1% los más críticos que se encuentran por encima del 80% de atraso; Urbanización Villa Karol, Pailitas (Cesar), Urbanización Vip Villa Dany, La Apartada (Córdoba), Urbanización Magola Gómez Perez, Tierra Alta (Córdoba). Sagrada Familia, Obando (Valle Del Cauca).</t>
    </r>
    <r>
      <rPr>
        <b/>
        <sz val="10"/>
        <color theme="1"/>
        <rFont val="Arial"/>
        <family val="2"/>
      </rPr>
      <t xml:space="preserve">
</t>
    </r>
  </si>
  <si>
    <r>
      <t xml:space="preserve">Observación No 4 Deficiencias en el proceso de selección de los invitados a participar en el programa PVG II.
</t>
    </r>
    <r>
      <rPr>
        <sz val="10"/>
        <color theme="1"/>
        <rFont val="Arial"/>
        <family val="2"/>
      </rPr>
      <t>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r>
  </si>
  <si>
    <r>
      <t xml:space="preserve">Observación No 5 Terminación anticipada de cuatro proyectos no viabilizados con efecto económico para FONADE
</t>
    </r>
    <r>
      <rPr>
        <sz val="10"/>
        <color theme="1"/>
        <rFont val="Arial"/>
        <family val="2"/>
      </rPr>
      <t>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r>
  </si>
  <si>
    <r>
      <t xml:space="preserve">Observación No.7 Demora en actualización de pólizas por modificaciones contractuales
</t>
    </r>
    <r>
      <rPr>
        <sz val="10"/>
        <color theme="1"/>
        <rFont val="Arial"/>
        <family val="2"/>
      </rPr>
      <t>Se excedió en  26 días el tiempo establecido contractualmente para realizar la modificación de las pólizas de cumplimiento y responsabilidad civil frente a la novedad contractual generada por la adición 1 y modificación 1 del (07/03/2018) al contrato 2017614.</t>
    </r>
    <r>
      <rPr>
        <b/>
        <sz val="10"/>
        <color theme="1"/>
        <rFont val="Arial"/>
        <family val="2"/>
      </rPr>
      <t xml:space="preserve">
</t>
    </r>
  </si>
  <si>
    <r>
      <rPr>
        <b/>
        <sz val="10"/>
        <color theme="1"/>
        <rFont val="Arial"/>
        <family val="2"/>
      </rPr>
      <t xml:space="preserve">RGPRO57: </t>
    </r>
    <r>
      <rPr>
        <sz val="10"/>
        <color theme="1"/>
        <rFont val="Arial"/>
        <family val="2"/>
      </rPr>
      <t>Impacto económico para la Entidad por sobrecostos, debido a la  aprobación de garantías con coberturas y plazos que no reúnen las condiciones establecidos en los contratos</t>
    </r>
  </si>
  <si>
    <r>
      <rPr>
        <b/>
        <sz val="10"/>
        <color theme="1"/>
        <rFont val="Arial"/>
        <family val="2"/>
      </rPr>
      <t xml:space="preserve">OBSERVACIÓN No. 14. Evaluación de la efectividad de implementación de los controles.
</t>
    </r>
    <r>
      <rPr>
        <sz val="10"/>
        <color theme="1"/>
        <rFont val="Arial"/>
        <family val="2"/>
      </rPr>
      <t xml:space="preserve">
Producto de la auditoría se evaluaron 11 riesgos y 13 controles para los cuales se estableció una efectividad promedio de 58,6% en su implementación.</t>
    </r>
  </si>
  <si>
    <t>02</t>
  </si>
  <si>
    <t>2019-05-16</t>
  </si>
  <si>
    <r>
      <rPr>
        <b/>
        <sz val="9"/>
        <color rgb="FF000000"/>
        <rFont val="Arial"/>
        <family val="2"/>
      </rPr>
      <t xml:space="preserve">Seguimiento a Junio 2019. </t>
    </r>
    <r>
      <rPr>
        <sz val="9"/>
        <color rgb="FF000000"/>
        <rFont val="Arial"/>
        <family val="2"/>
      </rPr>
      <t xml:space="preserve">No registra avance
</t>
    </r>
    <r>
      <rPr>
        <b/>
        <sz val="9"/>
        <color rgb="FF000000"/>
        <rFont val="Arial"/>
        <family val="2"/>
      </rPr>
      <t xml:space="preserve"> Septiembre 2019</t>
    </r>
    <r>
      <rPr>
        <sz val="9"/>
        <color rgb="FF000000"/>
        <rFont val="Arial"/>
        <family val="2"/>
      </rPr>
      <t xml:space="preserve">
* A partir del ACTA No. 645, sesión ordinaria del 27 de junio de 2019, se creó el cuadro "SEGUIMIENTO A COMPROMISOS Y OBLIGACIONES ACORDADOS EN JUNTA DIRECTIVA", con No. acta, compromiso, plazo estimado, responsable y % de ejecución. 
*La Secretaría de la Junta Directiva tiene la responsabilidad del seguimiento y enviar previo a cada sesión el correo a los responsables de los compromisos no ejecutados. 
 </t>
    </r>
  </si>
  <si>
    <t xml:space="preserve">Acta de junta directiva donde  se presente los recursos aportados por la Entidad que no fueron recuperados en el marco de ejecución de fabricas 
</t>
  </si>
  <si>
    <r>
      <t xml:space="preserve">Memorandos a la solicitud de los Incumplimientos a los Gerentes de Unidad y las respuesta allegadas.
Avance a 30 de Diciembre de 2018: se envío oficio del 10 de octubre por Aura reiterando la solicitud de informacion de los contratatos que tienen incumplimientos. Oficio del 26/11/2018,  de la Gerencia Tecnica a Gerencia Contratación,  solicitud de tramite de incumplimiento contrato de interventoria por incumplimiento No2131906 ante la aseguradora. (aportanto los documentos necesarios)- Oficio 6/11/2018- del contrato No 2131906- Oficio 26/11/2018- Contrato No 2150617
</t>
    </r>
    <r>
      <rPr>
        <b/>
        <sz val="9"/>
        <color theme="1"/>
        <rFont val="Arial"/>
        <family val="2"/>
      </rPr>
      <t>Avance a 30 de marzo de 2019:</t>
    </r>
    <r>
      <rPr>
        <sz val="9"/>
        <color theme="1"/>
        <rFont val="Arial"/>
        <family val="2"/>
      </rPr>
      <t xml:space="preserve"> No registra avance
</t>
    </r>
    <r>
      <rPr>
        <b/>
        <sz val="9"/>
        <color theme="1"/>
        <rFont val="Arial"/>
        <family val="2"/>
      </rPr>
      <t>Seguimiento a Junio 2019</t>
    </r>
    <r>
      <rPr>
        <sz val="9"/>
        <color theme="1"/>
        <rFont val="Arial"/>
        <family val="2"/>
      </rPr>
      <t xml:space="preserve">. No registra avance
</t>
    </r>
    <r>
      <rPr>
        <b/>
        <sz val="9"/>
        <color theme="1"/>
        <rFont val="Arial"/>
        <family val="2"/>
      </rPr>
      <t>Seguimirento septiembre 2019</t>
    </r>
    <r>
      <rPr>
        <sz val="9"/>
        <color theme="1"/>
        <rFont val="Arial"/>
        <family val="2"/>
      </rPr>
      <t xml:space="preserve">
Se remiten 2 carpetas:
1. Soporte de las acciones realizadas por la Ger. De Fabricas
2. Soporte de incumplimientos judicial de 15 AS asociados a la fabricas
Cto PSA 4- 2132389-Radicado No. 20182700279281- 13/09/2018 Remision estudio factico para inicio de accion judicial .
PSA 3: 2132388- CTO 2132126:20182200077063 -27/03/2018 Remision estudio factico para inicio de accion judicial</t>
    </r>
  </si>
  <si>
    <r>
      <rPr>
        <b/>
        <sz val="9"/>
        <color theme="1"/>
        <rFont val="Arial"/>
        <family val="2"/>
      </rPr>
      <t>Seguimiento marzo:</t>
    </r>
    <r>
      <rPr>
        <sz val="9"/>
        <color theme="1"/>
        <rFont val="Arial"/>
        <family val="2"/>
      </rPr>
      <t xml:space="preserve"> Para la Gerencia de Fabricas se sugiere reformular la Acción, dado que la AS tiene diferentes aspectos que están directamente asociados al contratista. 2) Se entregan como soporte la solicitud de los Incumplimientos a los Gerentes de Unidad y las respuesta allegadas.</t>
    </r>
  </si>
  <si>
    <r>
      <t xml:space="preserve"> Se han realizado mesas de trabajo y se ha avanzado en la identificación de los casos. El entregable no será el "soporte de pago" toda vez que depende de la solicitud de pago del contratista.
Avance a 30 de Diciembre de 2018: Se realizo el pago con No20184300568852 del 11/10/2018 -$445,346,631- corresponde al 10% final de contrato Boma Inpasa./ desembolso 20184300651442 del 23/11/2018 $289,347,583 contrato 2140964./ pago 12/12/2018 $87,926,000 contrato 2132388/ 12/12/2018 desembolso 20184300699772 por $5.794.104,00/ desembolso 20184300699852 $6,065,636,00
Avance a 30 de marzo de 2019: No registra avance
</t>
    </r>
    <r>
      <rPr>
        <b/>
        <sz val="9"/>
        <color theme="1"/>
        <rFont val="Arial"/>
        <family val="2"/>
      </rPr>
      <t xml:space="preserve">Seguimiento a Junio 2019. </t>
    </r>
    <r>
      <rPr>
        <sz val="9"/>
        <color theme="1"/>
        <rFont val="Arial"/>
        <family val="2"/>
      </rPr>
      <t xml:space="preserve">No registra avance
</t>
    </r>
    <r>
      <rPr>
        <b/>
        <sz val="9"/>
        <color theme="1"/>
        <rFont val="Arial"/>
        <family val="2"/>
      </rPr>
      <t>Seguimirento septiembre 2019</t>
    </r>
    <r>
      <rPr>
        <sz val="9"/>
        <color theme="1"/>
        <rFont val="Arial"/>
        <family val="2"/>
      </rPr>
      <t xml:space="preserve">
Se observan 13 soportes de tramites de pago (FAP022)  para 8 fabricas (2130793.BOMA, 2132126.FONADE 2013, 2132127.MSD, 2132388 Y 89 PSA, 2140962.CONURMA, 2140964.DISEÑOS 2015 Y 2141015.GC CA)2. </t>
    </r>
  </si>
  <si>
    <t>Informe con acciones adoptadas  del  reintegro o aceptación de gasto de recursos no reembolsables, rendimientos financieros con ejecución directa de bienes y servicios y contingencias (fabricas)</t>
  </si>
  <si>
    <t xml:space="preserve">Memorando  de la subgerencia Financiera No.20193000181563: 30/09/2019. Nueva fecha propuesta 15/12/2019 
 </t>
  </si>
  <si>
    <r>
      <rPr>
        <b/>
        <sz val="9"/>
        <color theme="1"/>
        <rFont val="Arial"/>
        <family val="2"/>
      </rPr>
      <t xml:space="preserve">Seguimiento a marzo 2019:
</t>
    </r>
    <r>
      <rPr>
        <sz val="9"/>
        <color theme="1"/>
        <rFont val="Arial"/>
        <family val="2"/>
      </rPr>
      <t xml:space="preserve">Según  conciliación cifras vs. presupuesto, se estima que el valor total a reintegrar incluidos costos fijos y variables es de $3.441 millones para ocho contratos: 2132125, 2132126, 2132127, 2132388, 2152105, 2130952 y 2132389
Se han reintegrado $1,030 millones así:
2132125: $408.865,455
2132126: $195,597,874
2132127: $426.033.301
Segun archivo REINTEGRO POR COSTOS FIJOS 14-3-2019: 
* proyectado recibir a julio de 2019: $100 millones
*Valor pendiente por reintegrar segun distribución costos fijos: $497 millones 
* Dependen de liquidación  de contratos: $683 millones (es incierto su reintegro)
</t>
    </r>
    <r>
      <rPr>
        <b/>
        <sz val="9"/>
        <color theme="1"/>
        <rFont val="Arial"/>
        <family val="2"/>
      </rPr>
      <t xml:space="preserve">* Dificil recuperación: $820 millones </t>
    </r>
    <r>
      <rPr>
        <sz val="9"/>
        <color theme="1"/>
        <rFont val="Arial"/>
        <family val="2"/>
      </rPr>
      <t xml:space="preserve"> (2132125:$300 millones, 2132126:$419 millones y 2132127 $101 millones)
Teniendo en cuenta el total proyectado a reintegrar menos  valor dificil recuperacion  se calcula el % de avance frente a lo ya reintegrado por contrato
(1030/3441-820) 
 Esta actividad esta  relacionada  con acción 9 obs 4 y con  acción 2 de la observación 1  "Presentar en Junta Directiva los recursos dispuestos por FONADE no recuperados en el marco de la ejecución de los contratos de fábricas", con el cumplimiento de esta acción  se podrá determinar la realidad de los recursos a reintegrar a FONADE y los no recuperables.
</t>
    </r>
    <r>
      <rPr>
        <b/>
        <sz val="9"/>
        <color theme="1"/>
        <rFont val="Arial"/>
        <family val="2"/>
      </rPr>
      <t>Seguimiento a Junio 2019</t>
    </r>
    <r>
      <rPr>
        <sz val="9"/>
        <color theme="1"/>
        <rFont val="Arial"/>
        <family val="2"/>
      </rPr>
      <t xml:space="preserve">. No registra avance
</t>
    </r>
    <r>
      <rPr>
        <b/>
        <sz val="9"/>
        <color theme="1"/>
        <rFont val="Arial"/>
        <family val="2"/>
      </rPr>
      <t>Seguimiento a SEPTIEMBRE 2019.</t>
    </r>
    <r>
      <rPr>
        <sz val="9"/>
        <color theme="1"/>
        <rFont val="Arial"/>
        <family val="2"/>
      </rPr>
      <t xml:space="preserve"> Teniendo en cuenta la gestión y justificacion de los responsables, se da por cumplida y  se aclara que queda abierta la actividad 9 de la obs 4 y la actividad 2 de la obs 1:
</t>
    </r>
    <r>
      <rPr>
        <i/>
        <sz val="9"/>
        <color theme="1"/>
        <rFont val="Arial"/>
        <family val="2"/>
      </rPr>
      <t xml:space="preserve">Acta de junta directiva donde  se presente los recursos aportados por la Entidad no recuperados en el marco de ejecución de fabricas, según actividad 2 de la observacion No.1 "Presentar en Junta Directiva los recursos dispuestos por FONADE no recuperados en el marco de la ejecución de los contratos de fábricas" </t>
    </r>
    <r>
      <rPr>
        <sz val="9"/>
        <color theme="1"/>
        <rFont val="Arial"/>
        <family val="2"/>
      </rPr>
      <t xml:space="preserve">
</t>
    </r>
    <r>
      <rPr>
        <b/>
        <sz val="9"/>
        <color theme="1"/>
        <rFont val="Arial"/>
        <family val="2"/>
      </rPr>
      <t xml:space="preserve">
</t>
    </r>
  </si>
  <si>
    <t xml:space="preserve">De acuerdo con correos aportados por la Gerencia de fabricas, se solicitó al responsable las actas de comité de conciliacion  (15/08/2018, 22/08/2018 y 26 de septiembre 2018) en los cuales se  presentó y se aprobó la metodología para el calculo de los costos fijos. 
Segun correo recibido 11/10/2018  de la Asesoria Juridica, las actas estan elaboración.
2. Seguimiento a 30 de diciembre :  No presenta avance
3. Avance a 30 de marzo de 2019: presentan el Acta No 466 de 15 de agosto 2018- donde se observa la conciliación con las empresas de fabricas.
</t>
  </si>
  <si>
    <r>
      <t xml:space="preserve">Se han reintegrado $1,030 millones así:
2132125: $408.865,455
2132126: $195,597,874
2132127: $426.033.301
Detalle relacionado en archivo REINTEGRO POR COSTOS FIJOS 14-3-2019 
* Dificil recuperación: $820 millones  (2132125:$300 millones, 2132126:$419 millones y 2132127 $101 millones)
El %  de avance se calcula  valor reintegrado (1.030 millones ) / valor a reintegrar por costos fijos ($3047 millones- $820  millones dificil recuperacion )
El valor de $19 millones de costos variables se sustenta en el CDP 2433- RUBRO: PROYECTOS PROPIOS (fuentes recursos no reembolsables) 
</t>
    </r>
    <r>
      <rPr>
        <b/>
        <sz val="9"/>
        <color theme="1"/>
        <rFont val="Arial"/>
        <family val="2"/>
      </rPr>
      <t>Seguimiento a Junio 2019</t>
    </r>
    <r>
      <rPr>
        <sz val="9"/>
        <color theme="1"/>
        <rFont val="Arial"/>
        <family val="2"/>
      </rPr>
      <t xml:space="preserve">. No registra avance
</t>
    </r>
    <r>
      <rPr>
        <b/>
        <sz val="9"/>
        <color theme="1"/>
        <rFont val="Arial"/>
        <family val="2"/>
      </rPr>
      <t xml:space="preserve">Seguimieto a septiembre 2019 </t>
    </r>
    <r>
      <rPr>
        <sz val="9"/>
        <color theme="1"/>
        <rFont val="Arial"/>
        <family val="2"/>
      </rPr>
      <t xml:space="preserve">Se observan 18 desembolsos de reintegros  por $1.030 millones para 11 convenios (197045, 197060, 211030, 211041, 211048, 212021, 212042, 212045, 212080, 213003 y 213046) . </t>
    </r>
  </si>
  <si>
    <r>
      <t xml:space="preserve">Avance a septiembre 2018: 20%( memorandos de solicitud a los convenios)
Seguimiento a diciembre 2018: 
1. CDP 7133 del 24/08/2018: se reintegran  $105 millones, con radicado 20184300481082: 28/09/2018 .convenio 197045
2. CDP 7135 del 12/09/2018: se reintegran $105 millones, con radicado 20184300515822: 14/09/2018.  convenio 211048
</t>
    </r>
    <r>
      <rPr>
        <b/>
        <sz val="9"/>
        <color theme="1"/>
        <rFont val="Arial"/>
        <family val="2"/>
      </rPr>
      <t>Marzo 2019</t>
    </r>
    <r>
      <rPr>
        <sz val="9"/>
        <color theme="1"/>
        <rFont val="Arial"/>
        <family val="2"/>
      </rPr>
      <t xml:space="preserve">
CDP 6894 Convenio 197045 - Contrato 2132125
CDP 7003 Convenio 211048 - contrato 2132125
CDP 7003 Convenio 211048 - contrato 2132126
Sin embargo, estos CDP aportados no corresponden a los descritos en la observación, que son los siguientes , sobre los cuales se determina:
212072: segun memorando 20182200166533 23-08-2018: fue liquidado en el año 2015, los saldos fueron devueltos al Tesoro Nacional y a la fecha no tiene recursos disponibles
212076: 20182200192833:04-10-2018: "...en vista  de que se vencieron los términos para  entablar cualquier acción judicial que reconociera el valor de costos fijos no era conveniente cancelar estos ya que el cliente conoce que existe un saldo del convenio aproximado de $21.096.584,11* el cual deberá ser reintegrado al cliente..."
213010: en el archivo REINTEGRO PROYECTADOS POR COSTOS FIJOS V1,  soporte de la Obs 5 - Acc 7, se identifica que este convenio  esta liquidado y no registra valor proyectado para devolución. 
(a corte</t>
    </r>
    <r>
      <rPr>
        <b/>
        <sz val="9"/>
        <color theme="1"/>
        <rFont val="Arial"/>
        <family val="2"/>
      </rPr>
      <t xml:space="preserve"> 30 marzo 2019 se registra al 100%</t>
    </r>
    <r>
      <rPr>
        <sz val="9"/>
        <color theme="1"/>
        <rFont val="Arial"/>
        <family val="2"/>
      </rPr>
      <t xml:space="preserve">, por estar   relacionada  con accion 9  obs 4  y con  acción 2 de la observación 1"Presentar en Junta Directiva los recursos dispuestos por FONADE no recuperados en el marco de la ejecución de los contratos de fábricas", con el cumplimiento de esta ultima se podrá determinar la realidad de los recursos a reintegrar a FONADE)
</t>
    </r>
  </si>
  <si>
    <r>
      <rPr>
        <sz val="9"/>
        <color theme="1"/>
        <rFont val="Arial"/>
        <family val="2"/>
      </rPr>
      <t>Certificacion del 1 nov/2018-en sesion del 26 de septiembre de adopto el comité de conciliacion acta No 470 la Metodologia 2costos fijos del contrato 2132127 MSD-Consorcio VIP</t>
    </r>
    <r>
      <rPr>
        <b/>
        <sz val="9"/>
        <color theme="1"/>
        <rFont val="Arial"/>
        <family val="2"/>
      </rPr>
      <t xml:space="preserve">
Avance a 30 de marzo de 2019</t>
    </r>
    <r>
      <rPr>
        <sz val="9"/>
        <color theme="1"/>
        <rFont val="Arial"/>
        <family val="2"/>
      </rPr>
      <t xml:space="preserve">: No se observa avance
</t>
    </r>
    <r>
      <rPr>
        <b/>
        <sz val="9"/>
        <color theme="1"/>
        <rFont val="Arial"/>
        <family val="2"/>
      </rPr>
      <t>Seguimiento a Junio 2019. No registra avance</t>
    </r>
    <r>
      <rPr>
        <sz val="9"/>
        <color theme="1"/>
        <rFont val="Arial"/>
        <family val="2"/>
      </rPr>
      <t xml:space="preserve">
Memorando de reformulación N°20192000133733 entregado a la Asesoría de Control Interno el 18 de julio de 2019, solicitando la reformulación de fechas y entregables de la auditoría A35. (13 Contratos de Fábricas)
</t>
    </r>
    <r>
      <rPr>
        <b/>
        <sz val="9"/>
        <color theme="1"/>
        <rFont val="Arial"/>
        <family val="2"/>
      </rPr>
      <t>Corte Septiembre de 2019</t>
    </r>
    <r>
      <rPr>
        <sz val="9"/>
        <color theme="1"/>
        <rFont val="Arial"/>
        <family val="2"/>
      </rPr>
      <t xml:space="preserve">
2132126 (FONADE 2013): La audiencia de conciliación se llevó a cabo el 07 de diciembre de 2018; Soportes =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r>
  </si>
  <si>
    <r>
      <t xml:space="preserve">1) Ficha Tecnica de Conciliacion de Escuadra; A la fecha la conciliacion fue aprobada por el comité y la audiencia de conciliacion es el 31 de Enero de 2019 para proceder a la liquidación; esta ficha fue aprobada por el comité de conciliacion el  dia 04 de Diciembre de 2018 (Acta 476-2018) y 20190308162245649_Conciliacion Escuadra.tif
</t>
    </r>
    <r>
      <rPr>
        <b/>
        <sz val="9"/>
        <color theme="1"/>
        <rFont val="Arial"/>
        <family val="2"/>
      </rPr>
      <t>Seguimiento a Junio 2019.</t>
    </r>
    <r>
      <rPr>
        <sz val="9"/>
        <color theme="1"/>
        <rFont val="Arial"/>
        <family val="2"/>
      </rPr>
      <t xml:space="preserve"> No registra avance
Memorando de reformulación N°20192000133733 entregado a la Asesoría de Control Interno el 18 de julio de 2019, solicitando la reformulación de fechas y entregables de la auditoría A35. (13 Contratos de Fábricas)
</t>
    </r>
    <r>
      <rPr>
        <b/>
        <sz val="9"/>
        <color theme="1"/>
        <rFont val="Arial"/>
        <family val="2"/>
      </rPr>
      <t>Seguimiento septiembre 2019</t>
    </r>
    <r>
      <rPr>
        <sz val="9"/>
        <color theme="1"/>
        <rFont val="Arial"/>
        <family val="2"/>
      </rPr>
      <t xml:space="preserve">
Se observa el proyecto de Ficha técnica de Solicitud de Conciliación Judicial del Cto 2131063 - PROES de sept 29 de 2019  y el acta de liquidacion contrato 2130952 suscrita por Enterritorio y el contratista Suscrita el 09-Sep-2019</t>
    </r>
  </si>
  <si>
    <t>Se solicita replanteo de fechas para la Fabrica de PROES debido a que esta en proceso la liquidacion de la consultoria para posteriormente continuar con la liquidación de la Interventoria. Para lo cual la fecha de replantea sera para el 30 de Agosto de 2019</t>
  </si>
  <si>
    <r>
      <t xml:space="preserve">Se espera la conciliacion de PROES para determinar los valores de las pretensiones de la interventoria
</t>
    </r>
    <r>
      <rPr>
        <b/>
        <sz val="9"/>
        <color theme="1"/>
        <rFont val="Arial"/>
        <family val="2"/>
      </rPr>
      <t>Seguimiento a Junio 2019.</t>
    </r>
    <r>
      <rPr>
        <sz val="9"/>
        <color theme="1"/>
        <rFont val="Arial"/>
        <family val="2"/>
      </rPr>
      <t xml:space="preserve"> No registra avance
Memorando de reformulación N°20192000133733 entregado a la Asesoría de Control Interno el 18 de julio de 2019, solicitando la reformulación de fechas y entregables de la auditoría A35. (13 Contratos de Fábricas)
</t>
    </r>
    <r>
      <rPr>
        <b/>
        <sz val="9"/>
        <color theme="1"/>
        <rFont val="Arial"/>
        <family val="2"/>
      </rPr>
      <t xml:space="preserve">Seguimiento septiembre 2019
</t>
    </r>
    <r>
      <rPr>
        <sz val="9"/>
        <color theme="1"/>
        <rFont val="Arial"/>
        <family val="2"/>
      </rPr>
      <t>Se observa la  Ficha técnica de Solicitud de Conciliación Judicial del Cto 2131063 - PROES del 29 de septiembre de 2019</t>
    </r>
  </si>
  <si>
    <t>1) Reevaluar las fechas y entregable debido a que la fabrica PROES no se podra liquidar hasta tanto no se liquide la concultoria (Cto Objeto de la Interventoria)
2) El Consultor instauro un proceso de demanda en contra de FONADE, por lo tanto no se tiene clara la fecha para la liquidación.
3) Se solicita replanteo de fechas para la Fabrica de PROES debido a que esta en proceso la liquidacion de la consultoria para posteriormente continuar con la liquidación de la Interventoria. Para lo cual la fecha de replantea sera para el 30 de Agosto de 2019</t>
  </si>
  <si>
    <t>1)Para el Cto 2131063 se deben reevaluar las fechas y entregable debido a que la fabrica PROES no se podra liquidar hasta tanto no se liquide la concultoria (Cto Objeto de la Interventoria)
2) Para el Cto 2131063 el Consultor instauro un proceso de demanda en contra de FONADE, por lo tanto no se tiene clara la fecha para la liquidación.
3) Para el Cto 2132125 se realizo conciliación judicial, la cual se daclaro fallida y se eta a la espera de acciones judiciales por parte de la interventoria.</t>
  </si>
  <si>
    <t xml:space="preserve">De acuerdo con la  observación para los tres contratos mencionados,  los recursos para cubri valores  pendientes   son:
1) contrato 2130760; CDP 2853-RP3020  y
la fabrica reintegro a FONADE por concepto de saldo de anticipo el valor de $69´781.310-memorando 20182900128753:06/07/2018
2) Contrato 2132126:  mediante  la novedad: reinicio No1- prorroga 8 y adición No 6  y modificacion 8 (06/02/2017)  se adicionó $175.480.456
CLAUSULA TERCERA . CDP 5362,5365,5363 Y 5364
4) El Contrato 2132125,  segun ficha tecnica de conciliación presenta piendientes por parte del contratista,  sin definir el valor final  a favor del contratista. 
CDP 6894 Convenio 197045 - Contrato 2132125
CDP 7003 Convenio 211048 - contrato 2132125
CDP 7003 Convenio 211048 - contrato 2132126
Sin embargo, estos CDP aportados no corresponden a los descritos en la observación, que son los siguientes , sobre los cuales se determina:
212072: segun memorando 20182200166533 23-08-2018: fue liquidado en el año 2015, los saldos fueron devueltos al Tesoro Nacional y a la fecha no tiene recursos disponibles
212076: 20182200192833:04-10-2018: "...en vista  de que se vencieron los términos para  entablar cualquier acción judicial que reconociera el valor de costos fijos no era conveniente cancelar estos ya que el cliente conoce que existe un saldo del convenio aproximado de $21.096.584,11* el cual deberá ser reintegrado al cliente..."
213010: en el archivo REINTEGRO PROYECTADOS POR COSTOS FIJOS V1,  soporte de la Obs 5 - Acc 7, se identifica que este convenio  esta liquidado y no registra valor proyectado para devolución. </t>
  </si>
  <si>
    <r>
      <t xml:space="preserve">Se realizo mesa de trabajo (12/09/2018) con la Gerencia de Convenio para identificar los casos, las causas y las soluciones, se concluyó por parte de la Gerencia de Liquidacion que no se puede gestionar mediante liquidacion, por lo tanto el contratista debe solicitar una conciliacion, estó referente expecíficamente al valor sobreejecutado.
</t>
    </r>
    <r>
      <rPr>
        <b/>
        <sz val="9"/>
        <color theme="1"/>
        <rFont val="Arial"/>
        <family val="2"/>
      </rPr>
      <t>Nota:</t>
    </r>
    <r>
      <rPr>
        <sz val="9"/>
        <color theme="1"/>
        <rFont val="Arial"/>
        <family val="2"/>
      </rPr>
      <t xml:space="preserve">
Segun reunión con Gerencia de Fabricas (05/10/2018) manifiestan que  no aplica el entregable solicitado,  por tanto esta actividad será objeto de revisión por parte de los responsables
</t>
    </r>
    <r>
      <rPr>
        <b/>
        <sz val="9"/>
        <color theme="1"/>
        <rFont val="Arial"/>
        <family val="2"/>
      </rPr>
      <t>Seguimiento a diciembre de 2018</t>
    </r>
    <r>
      <rPr>
        <sz val="9"/>
        <color theme="1"/>
        <rFont val="Arial"/>
        <family val="2"/>
      </rPr>
      <t xml:space="preserve">
No se reporta ningun avance en esta actividad
</t>
    </r>
    <r>
      <rPr>
        <b/>
        <sz val="9"/>
        <color theme="1"/>
        <rFont val="Arial"/>
        <family val="2"/>
      </rPr>
      <t>Seguimiento a marzo de 2019</t>
    </r>
    <r>
      <rPr>
        <sz val="9"/>
        <color theme="1"/>
        <rFont val="Arial"/>
        <family val="2"/>
      </rPr>
      <t xml:space="preserve">
No se reporta avance de esta actividad. Se propone reformulación
</t>
    </r>
    <r>
      <rPr>
        <b/>
        <sz val="9"/>
        <color theme="1"/>
        <rFont val="Arial"/>
        <family val="2"/>
      </rPr>
      <t>Seguimiento a junio 2019</t>
    </r>
    <r>
      <rPr>
        <sz val="9"/>
        <color theme="1"/>
        <rFont val="Arial"/>
        <family val="2"/>
      </rPr>
      <t>. No registyra avance
Memorando de reformulación N°20192000133733 entregado a la Asesoría de Control Interno el 18 de julio de 2019, solicitando la reformulación de fechas y entregables de la auditoría A35. (13 Contratos de Fábricas). Soportes: 1) Acta de Reunion "Acta Obs 17 - Acc 21.pdf"
2) Ficha Técnica Cociliacion MSD_V3 (Jul.2019).pdf</t>
    </r>
  </si>
  <si>
    <t>Perfil de riesgo actualizado 2018</t>
  </si>
  <si>
    <r>
      <t xml:space="preserve">Se ajustó  y solicitó a Desarrollo Organizacional (CIC RF-55721-2-913) la publicación del procedmiento PDI013 Comunicaciones y relaciones corporativas </t>
    </r>
    <r>
      <rPr>
        <sz val="10"/>
        <color theme="1"/>
        <rFont val="Arial"/>
        <family val="2"/>
      </rPr>
      <t xml:space="preserve">(aprobado por la Gerencia General)
</t>
    </r>
    <r>
      <rPr>
        <b/>
        <sz val="10"/>
        <color theme="1"/>
        <rFont val="Arial"/>
        <family val="2"/>
      </rPr>
      <t>Corte a 30 de Septiembre de 2019</t>
    </r>
    <r>
      <rPr>
        <sz val="10"/>
        <color theme="1"/>
        <rFont val="Arial"/>
        <family val="2"/>
      </rPr>
      <t xml:space="preserve">
</t>
    </r>
    <r>
      <rPr>
        <sz val="10"/>
        <rFont val="Arial"/>
        <family val="2"/>
      </rPr>
      <t>Se elaboró el Procedimiento de validación y publicación de la Información PDI013 y se publicó el 28 de agosto de 2019 en el catálogo documental. Soportes: Procedmientento PDI013</t>
    </r>
  </si>
  <si>
    <r>
      <t xml:space="preserve">Se elaboró en conjunto con Talento Humano la propuesta final de las funciones del Grupo de Comunicaciones
</t>
    </r>
    <r>
      <rPr>
        <b/>
        <sz val="10"/>
        <color theme="1"/>
        <rFont val="Arial"/>
        <family val="2"/>
      </rPr>
      <t xml:space="preserve">Corte a 30 de Septiembre de 2019
</t>
    </r>
    <r>
      <rPr>
        <sz val="10"/>
        <color theme="1"/>
        <rFont val="Arial"/>
        <family val="2"/>
      </rPr>
      <t>Mediante Resolución 276 del 20 de septiembre de 2019, la Gerente General creó la Oficina de Comunicaciones de ENTerritorio y se encuentra publicada en el catálogo documental. Soportes: Resolución 276</t>
    </r>
  </si>
  <si>
    <r>
      <t xml:space="preserve">Se han realizado 7 talleres de entrenamiento con la Gerencia General por parte de la firma ELOQUENTEM SAS. (contratada para desarrollar la actividad)
</t>
    </r>
    <r>
      <rPr>
        <b/>
        <u/>
        <sz val="10"/>
        <color theme="1"/>
        <rFont val="Arial"/>
        <family val="2"/>
      </rPr>
      <t>Corte a 30 de Septiembre de 2019</t>
    </r>
    <r>
      <rPr>
        <sz val="10"/>
        <color theme="1"/>
        <rFont val="Arial"/>
        <family val="2"/>
      </rPr>
      <t xml:space="preserve">
Se realizaron 3 capacitaciones puntuales con la Gerente General y Subgerentes (Bellaniris Ávila y Germán Fuertes) con el fin de potencializar la actividad que realiza cada uno de los equipos y su proceso comunicativo. Soportes: Control de asistencia FAP601</t>
    </r>
  </si>
  <si>
    <t>Subgerencia de Operaciones - Procesos de Selección
Gerencia del Convenio</t>
  </si>
  <si>
    <t>El área adjunto como soportes para el cumplimiento al 100% de esta actividad los siguientes radicados: 
*20192200018411: (oficio de aprobación de informes semanales 29, 30,31,32,33,34) (respuesta a 20194300037722).
*20192200071651 (observaciones al inf mensual 8 y no aprobación) 
*20192200049681 (oficio de aprobación de informes mensuales 5,6,7 y de informes semanales 35, 36, 37, 38 Y 39)</t>
  </si>
  <si>
    <t>Subgerencia de Operaciones - Planeación Contractual
Gerencia del Convenio</t>
  </si>
  <si>
    <r>
      <rPr>
        <b/>
        <sz val="9"/>
        <rFont val="Arial"/>
        <family val="2"/>
      </rPr>
      <t>Con corte a 31 de marzo:</t>
    </r>
    <r>
      <rPr>
        <sz val="9"/>
        <rFont val="Arial"/>
        <family val="2"/>
      </rPr>
      <t xml:space="preserve">
La Subgerencia de Contratación no reporto información por lo tanto se reporta 0%.
</t>
    </r>
    <r>
      <rPr>
        <b/>
        <sz val="9"/>
        <rFont val="Arial"/>
        <family val="2"/>
      </rPr>
      <t>Con corte a 30 de junio de 2019:</t>
    </r>
    <r>
      <rPr>
        <sz val="9"/>
        <rFont val="Arial"/>
        <family val="2"/>
      </rPr>
      <t xml:space="preserve">
La Subgerencia de Operaciones no reporto información por lo tanto se reporta avance con 0%. La Subgerencia no radicó solicitud de ajuste en la fecha, ni en la actividad.
</t>
    </r>
    <r>
      <rPr>
        <b/>
        <sz val="9"/>
        <rFont val="Arial"/>
        <family val="2"/>
      </rPr>
      <t xml:space="preserve">Con corte a 30 de Septiembre:
</t>
    </r>
    <r>
      <rPr>
        <sz val="9"/>
        <rFont val="Arial"/>
        <family val="2"/>
      </rPr>
      <t>De acuerdo con el análisis de sector, se ha incorporado la experiencia específica e indicadores financieros en los estudios previos generados por el Grupo de Planeación Contractual. Soportes: Estudio Previo EPMSC Santa Marta, Estudio del Sector obras INPEC Santa Marta</t>
    </r>
  </si>
  <si>
    <r>
      <rPr>
        <b/>
        <sz val="9"/>
        <color theme="1"/>
        <rFont val="Arial"/>
        <family val="2"/>
      </rPr>
      <t>Con corte a 31 de marzo</t>
    </r>
    <r>
      <rPr>
        <sz val="9"/>
        <color theme="1"/>
        <rFont val="Arial"/>
        <family val="2"/>
      </rPr>
      <t xml:space="preserve">: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No. 215028. De acuerdo con lo anterior, se planteó una mesa de trabajo conjunta con el Grupo de Servicios Administración mediante memorando No. 20193800035463 del 21 de marzo de 2019 para revisar la remisión de esta información, y en adelante contar con la información a distribuir en el sistema de costos. En respuesta a este memorando, el 28 de marzo de 2019 mediante comunicación interna No.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t>
    </r>
    <r>
      <rPr>
        <b/>
        <sz val="9"/>
        <color theme="1"/>
        <rFont val="Arial"/>
        <family val="2"/>
      </rPr>
      <t>Con corte a 30 de junio de 2019</t>
    </r>
    <r>
      <rPr>
        <sz val="9"/>
        <color theme="1"/>
        <rFont val="Arial"/>
        <family val="2"/>
      </rPr>
      <t xml:space="preserve">: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t>
    </r>
    <r>
      <rPr>
        <b/>
        <sz val="9"/>
        <color theme="1"/>
        <rFont val="Arial"/>
        <family val="2"/>
      </rPr>
      <t>Con corte a 30 de Septiembre:</t>
    </r>
    <r>
      <rPr>
        <sz val="9"/>
        <color theme="1"/>
        <rFont val="Arial"/>
        <family val="2"/>
      </rPr>
      <t xml:space="preserv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P&amp;G de cada convenio. Soportes: Reporte Costos por Producto para mayo, junio, julio y agosto de 2019.</t>
    </r>
  </si>
  <si>
    <t>Seguimiento Marzo de 2019: se validaron comunicados de respuesta por parte de la  interventoría y del contratista de obra según radicado 20194300044232 del 31/01/2019 con lo cual se da respuesta parcial a la acción establecida en este plan de mejoramiento. (80%)
Seguimiento Junio 2019: El contratista envió el ajuste según la observacion. Se adjunta oficio como soporte (100%)</t>
  </si>
  <si>
    <t>Alexander Riaño –Diego Torres - Diego Ossa - Erik Humberto Nieves Espitia</t>
  </si>
  <si>
    <r>
      <rPr>
        <b/>
        <sz val="10"/>
        <color theme="1"/>
        <rFont val="Arial"/>
        <family val="2"/>
      </rPr>
      <t>SEGUIMIENTO 30/06/2019</t>
    </r>
    <r>
      <rPr>
        <sz val="10"/>
        <color theme="1"/>
        <rFont val="Arial"/>
        <family val="2"/>
      </rPr>
      <t xml:space="preserve"> Se emitió borrador de Memorando con radicado 20192200170511, quedando a la espera de la respuesta, por parte del Subgerente de Desarrollo de Proyectos ante la socialización con la Gerente General 
</t>
    </r>
    <r>
      <rPr>
        <b/>
        <sz val="10"/>
        <color theme="1"/>
        <rFont val="Arial"/>
        <family val="2"/>
      </rPr>
      <t xml:space="preserve">SEGUIMIENTO 30/09/2019 </t>
    </r>
    <r>
      <rPr>
        <sz val="10"/>
        <color theme="1"/>
        <rFont val="Arial"/>
        <family val="2"/>
      </rPr>
      <t xml:space="preserve">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t>
    </r>
  </si>
  <si>
    <r>
      <rPr>
        <b/>
        <sz val="10"/>
        <color theme="1"/>
        <rFont val="Arial"/>
        <family val="2"/>
      </rPr>
      <t>SEGUIMIENTO 30/06/2019</t>
    </r>
    <r>
      <rPr>
        <sz val="10"/>
        <color theme="1"/>
        <rFont val="Arial"/>
        <family val="2"/>
      </rPr>
      <t xml:space="preserve"> 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t>
    </r>
    <r>
      <rPr>
        <b/>
        <sz val="10"/>
        <color theme="1"/>
        <rFont val="Arial"/>
        <family val="2"/>
      </rPr>
      <t xml:space="preserve"> </t>
    </r>
    <r>
      <rPr>
        <sz val="10"/>
        <color theme="1"/>
        <rFont val="Arial"/>
        <family val="2"/>
      </rPr>
      <t xml:space="preserve">
</t>
    </r>
  </si>
  <si>
    <r>
      <rPr>
        <b/>
        <sz val="10"/>
        <color theme="1"/>
        <rFont val="Arial"/>
        <family val="2"/>
      </rPr>
      <t>SEGUIMIENTO 30/06/2019</t>
    </r>
    <r>
      <rPr>
        <sz val="10"/>
        <color theme="1"/>
        <rFont val="Arial"/>
        <family val="2"/>
      </rPr>
      <t xml:space="preserve"> El Equipo de Supervisores realizan comunicaciones dirigidas al Consorcio Alianza Colpatria, en donde se informa y/o reiteran los presuntos incumplimientos por parte de los contratistas de diseño y construcción de cada uno de los proyectos.
La Gerencia del Contrato lleva una matriz que actualiza de forma permanente. Adicionalmente, se evidencian los informes FMI071 INFORME DE GESTIÓN PARA CLIENTES de los meses de abril y mayo. </t>
    </r>
  </si>
  <si>
    <r>
      <rPr>
        <b/>
        <sz val="10"/>
        <color theme="1"/>
        <rFont val="Arial"/>
        <family val="2"/>
      </rPr>
      <t>SEGUIMIENTO 30/06/2019</t>
    </r>
    <r>
      <rPr>
        <sz val="10"/>
        <color theme="1"/>
        <rFont val="Arial"/>
        <family val="2"/>
      </rPr>
      <t xml:space="preserve"> La Subgerencia designó un profesional para realizar las validaciones del formulario FAP 801 de Solicitud de Vinculación y realizar verificación de los soportes de las consultas en listas restrictivas y vinculantes de cada uno de los nuevos contratos y novedades contractuales. Se verificaron los 2 casos reportados 1758 y 1759 respectivamente, memorando  20195000064233 
</t>
    </r>
    <r>
      <rPr>
        <b/>
        <sz val="10"/>
        <color theme="1"/>
        <rFont val="Arial"/>
        <family val="2"/>
      </rPr>
      <t xml:space="preserve">SEGUIMIENTO 30/09/2019: </t>
    </r>
    <r>
      <rPr>
        <sz val="10"/>
        <color theme="1"/>
        <rFont val="Arial"/>
        <family val="2"/>
      </rPr>
      <t>Se vertificó frente a matriz de reporte la aplicalicación del control sobre los casos enviados para verificación (total 3).</t>
    </r>
  </si>
  <si>
    <r>
      <rPr>
        <b/>
        <sz val="10"/>
        <color theme="1"/>
        <rFont val="Arial"/>
        <family val="2"/>
      </rPr>
      <t>SEGUIMIENTO 30/06/2019</t>
    </r>
    <r>
      <rPr>
        <sz val="10"/>
        <color theme="1"/>
        <rFont val="Arial"/>
        <family val="2"/>
      </rPr>
      <t xml:space="preserve"> Se ha dado respuesta oportuna a la solicitudes del Comité técnico de acuerdo a las instrucciones impartidas para la terminacion anticipada de los proyectos. Se han generado 9 terminaciones anticipadas a la fecha (10/07/2019).
</t>
    </r>
    <r>
      <rPr>
        <b/>
        <sz val="10"/>
        <color theme="1"/>
        <rFont val="Arial"/>
        <family val="2"/>
      </rPr>
      <t xml:space="preserve">SEGUIMIENTO 30/09/2019: </t>
    </r>
    <r>
      <rPr>
        <sz val="10"/>
        <color theme="1"/>
        <rFont val="Arial"/>
        <family val="2"/>
      </rPr>
      <t xml:space="preserve">Se verificaron los memorandos Nros 20192200210701, 20192200087881 para la tasación por terminación anticipada de los proyectos de Ciénaga y Concordia. 
</t>
    </r>
  </si>
  <si>
    <r>
      <rPr>
        <b/>
        <sz val="10"/>
        <color theme="1"/>
        <rFont val="Arial"/>
        <family val="2"/>
      </rPr>
      <t>SEGUIMIENTO 30/06/2019</t>
    </r>
    <r>
      <rPr>
        <sz val="10"/>
        <color theme="1"/>
        <rFont val="Arial"/>
        <family val="2"/>
      </rPr>
      <t xml:space="preserve"> 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Se verificó frente al borrador de acta definitiva, tema que se presentará en el comité del día lunes 15/07/2019 la aprobación del mismo.</t>
    </r>
  </si>
  <si>
    <r>
      <rPr>
        <b/>
        <sz val="10"/>
        <color theme="1"/>
        <rFont val="Arial"/>
        <family val="2"/>
      </rPr>
      <t>SEGUIMIENTO 30/06/2019</t>
    </r>
    <r>
      <rPr>
        <sz val="10"/>
        <color theme="1"/>
        <rFont val="Arial"/>
        <family val="2"/>
      </rPr>
      <t xml:space="preserve"> El grupo de Planeacion Contractual diligencia la lista de chequeo revisión documentos estudios previos.FDI642 "LISTA DE CHEQUEO REVISION DOCUMENTO ESTUDIOS PREVIOS"
</t>
    </r>
    <r>
      <rPr>
        <b/>
        <sz val="10"/>
        <color theme="1"/>
        <rFont val="Arial"/>
        <family val="2"/>
      </rPr>
      <t xml:space="preserve">SEGUIMIENTO 30/09/2019: </t>
    </r>
    <r>
      <rPr>
        <sz val="10"/>
        <color theme="1"/>
        <rFont val="Arial"/>
        <family val="2"/>
      </rPr>
      <t>Se verificó frente al formato FDI642 "LISTA DE CHEQUEO REVISION DOCUMENTO ESTUDIOS PREVIOS" actualizado.</t>
    </r>
  </si>
  <si>
    <r>
      <rPr>
        <b/>
        <sz val="10"/>
        <color theme="1"/>
        <rFont val="Arial"/>
        <family val="2"/>
      </rPr>
      <t>SEGUIMIENTO 30/06/2019</t>
    </r>
    <r>
      <rPr>
        <sz val="10"/>
        <color theme="1"/>
        <rFont val="Arial"/>
        <family val="2"/>
      </rPr>
      <t xml:space="preserve"> 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t>
    </r>
    <r>
      <rPr>
        <b/>
        <sz val="10"/>
        <color theme="1"/>
        <rFont val="Arial"/>
        <family val="2"/>
      </rPr>
      <t xml:space="preserve">SEGUIMIENTO 30/09/2019: </t>
    </r>
    <r>
      <rPr>
        <sz val="10"/>
        <color theme="1"/>
        <rFont val="Arial"/>
        <family val="2"/>
      </rPr>
      <t xml:space="preserve">Se verificaron las actas de probación del personal para la ejecución del contrato FMI029 para: acta No 23- 31 2017615,  contrato 2017612 actas 21-29, contrato 2017615 actas 28 y 29. contrato 2017615 actas del 26-28.
</t>
    </r>
  </si>
  <si>
    <t>A53</t>
  </si>
  <si>
    <t>DPS 1</t>
  </si>
  <si>
    <r>
      <t xml:space="preserve">Circular interna N°095 del 30 de enero de 2019. Asunto Obligatoriedad  de programar y actualizar el flujo de caja contratos y/o convenios interadmininistrativos.
Flujo de caja / tratamiento de riesgos archivo XLS con corte a mayo 2019
</t>
    </r>
    <r>
      <rPr>
        <b/>
        <sz val="11"/>
        <color theme="1"/>
        <rFont val="Arial Narrow"/>
        <family val="2"/>
      </rPr>
      <t>Seguimiento junio 2019</t>
    </r>
    <r>
      <rPr>
        <sz val="11"/>
        <color theme="1"/>
        <rFont val="Arial Narrow"/>
        <family val="2"/>
      </rPr>
      <t>. Por medio de correo electrónico  del 16 de julio el area de planeación y gestion de riesgo envía el resultado del seguimiento realizado al plan de tratamiento de riesgos (seguimiento al  cumplimiento del flujo de caja de los convenios)
TRATGFIN1801   con todas las actividades cumplidas.</t>
    </r>
  </si>
  <si>
    <r>
      <t xml:space="preserve">Circular interna N°095 del 30 de enero de 2019. Asunto Obligatoriedad  de programar y actualizar el flujo de caja contratos y/o convenios interadmininistrativos.
Flujo de caja / tratamiento de riesgos archivo XLS con corte a mayo 2019
</t>
    </r>
    <r>
      <rPr>
        <b/>
        <sz val="11"/>
        <color theme="1"/>
        <rFont val="Arial Narrow"/>
        <family val="2"/>
      </rPr>
      <t>Seguimiento junio 2019.</t>
    </r>
    <r>
      <rPr>
        <sz val="11"/>
        <color theme="1"/>
        <rFont val="Arial Narrow"/>
        <family val="2"/>
      </rPr>
      <t xml:space="preserve"> Por medio de correo electrónico del 16 de julio  el area de planeación y gestion de riesgos envía el resultado del seguimiento realizado al plan de tratamiento de riesgos  (seguimiento al  cumplimiento del flujo de caja de los convenios)
TRATGFIN1801   con todas las actividades cumplidas.</t>
    </r>
  </si>
  <si>
    <r>
      <t xml:space="preserve">Con memorando </t>
    </r>
    <r>
      <rPr>
        <b/>
        <sz val="11"/>
        <color theme="1"/>
        <rFont val="Arial Narrow"/>
        <family val="2"/>
      </rPr>
      <t xml:space="preserve">N°20192200107563 </t>
    </r>
    <r>
      <rPr>
        <sz val="11"/>
        <color theme="1"/>
        <rFont val="Arial Narrow"/>
        <family val="2"/>
      </rPr>
      <t xml:space="preserve">del 30 de mayo de 2019 de la SubgerenteTécnica dirigido al Gerente de Planeación Contractual requiriendo incirporar en la normatividad aplicable a los planes de manejo arqueologico para proyectso urbanisticos que cumplan lo descrito en el articulo 2.6.2.13 del decreto 1080 de 2015
</t>
    </r>
  </si>
  <si>
    <r>
      <t xml:space="preserve">Memorando </t>
    </r>
    <r>
      <rPr>
        <b/>
        <sz val="11"/>
        <color theme="1"/>
        <rFont val="Arial Narrow"/>
        <family val="2"/>
      </rPr>
      <t>N°20195100115103</t>
    </r>
    <r>
      <rPr>
        <sz val="11"/>
        <color theme="1"/>
        <rFont val="Arial Narrow"/>
        <family val="2"/>
      </rPr>
      <t xml:space="preserve"> del 10 de junio de 2019 respuesta  del gerente de planeación contractual dirigido al subgerente de Desarrollo de proyectos (E) </t>
    </r>
    <r>
      <rPr>
        <i/>
        <sz val="11"/>
        <color theme="1"/>
        <rFont val="Arial Narrow"/>
        <family val="2"/>
      </rPr>
      <t>"inclusión de la normatividad aplicable a los Planes de manejo arqueológico como requisito previo a la ejecución de obras en grandes proyectos urbanísticos (numeral 9 del artículo 2.6.2.13. del Decreto 1080 de 2015  y demás norma)"</t>
    </r>
  </si>
  <si>
    <r>
      <rPr>
        <b/>
        <sz val="11"/>
        <color theme="1"/>
        <rFont val="Arial Narrow"/>
        <family val="2"/>
      </rPr>
      <t>Seguimiento Septiembre 2019</t>
    </r>
    <r>
      <rPr>
        <sz val="11"/>
        <color theme="1"/>
        <rFont val="Arial Narrow"/>
        <family val="2"/>
      </rPr>
      <t xml:space="preserve">
Con el documento: Solicitud de novedaes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r>
  </si>
  <si>
    <r>
      <rPr>
        <b/>
        <sz val="11"/>
        <color theme="1"/>
        <rFont val="Arial Narrow"/>
        <family val="2"/>
      </rPr>
      <t xml:space="preserve">Seguimiento Septiembre 2019
</t>
    </r>
    <r>
      <rPr>
        <sz val="11"/>
        <color theme="1"/>
        <rFont val="Arial Narrow"/>
        <family val="2"/>
      </rPr>
      <t>Se evidencias 12 correos electrónicos  por parte del profesional de gestión contractual y respuesta del profesional de incumplimientos; donde se solicita aclarar si los contratistaspresentan procesos de incumplimiento</t>
    </r>
  </si>
  <si>
    <r>
      <rPr>
        <b/>
        <sz val="11"/>
        <color theme="1"/>
        <rFont val="Arial Narrow"/>
        <family val="2"/>
      </rPr>
      <t xml:space="preserve">Seguimiento a junio 2019. </t>
    </r>
    <r>
      <rPr>
        <sz val="11"/>
        <color theme="1"/>
        <rFont val="Arial Narrow"/>
        <family val="2"/>
      </rPr>
      <t xml:space="preserve">
Memorando con radicado N°20191700137493 del 16/07/2019, dirigido a Gerencia General, Asesoría de control interno, asesoría jurídica, subgerencias y gerentes de unidad con asunto: directriz para el respaldo de información usuario final. Socializado por comunicaciones mediante correo electrónico del 17/07/2019
</t>
    </r>
  </si>
  <si>
    <r>
      <rPr>
        <b/>
        <sz val="11"/>
        <color theme="1"/>
        <rFont val="Arial Narrow"/>
        <family val="2"/>
      </rPr>
      <t>Seguimiento a junio 2019</t>
    </r>
    <r>
      <rPr>
        <sz val="11"/>
        <color theme="1"/>
        <rFont val="Arial Narrow"/>
        <family val="2"/>
      </rPr>
      <t xml:space="preserve">.
1. DECALOGO PUBLICADO EN FONDO DE PANTALLA DE EQUIPOS PC DESDE ENERO DEL 2019
EN EL PUNTO 8 
2. Correo electrónico de comunicaciones así: IMPORTANTE:  Directriz para el respaldo de información del usuario final. : 17/07/2019 con memorando anexo  con radicado N°20191700137493 del 16/07/2019
</t>
    </r>
    <r>
      <rPr>
        <b/>
        <sz val="11"/>
        <color theme="1"/>
        <rFont val="Arial Narrow"/>
        <family val="2"/>
      </rPr>
      <t xml:space="preserve">Seguimiento a septiembre  2019.
</t>
    </r>
    <r>
      <rPr>
        <sz val="11"/>
        <color theme="1"/>
        <rFont val="Arial Narrow"/>
        <family val="2"/>
      </rPr>
      <t>Piezas comunicacionales enviadas a todos los colaboradores:</t>
    </r>
    <r>
      <rPr>
        <b/>
        <sz val="11"/>
        <color theme="1"/>
        <rFont val="Arial Narrow"/>
        <family val="2"/>
      </rPr>
      <t xml:space="preserve">
</t>
    </r>
    <r>
      <rPr>
        <sz val="11"/>
        <color theme="1"/>
        <rFont val="Arial Narrow"/>
        <family val="2"/>
      </rPr>
      <t>1. Directriz para el respaldo de información del usuario final. Del 17-07-2019
2. Directriz para el respaldo de información del usuario final. Del 18-07-2019
3. Directriz para el respaldo de información del usuario final. Del 19-07-2019
3. Directriz para el respaldo de información del usuario final. Del 22-07-2019
Durante el mes de julio de 2019 la pieza comucacional referente al Back UP Usuario final fue utilizada como fondo de escritorio institucional.</t>
    </r>
  </si>
  <si>
    <t>1. Formatos FMI013 y FMI017 ajustado y publicado en el catálogo documental.
2. Socialización del FMI013 y el FMI017 ajustado a supervisores e interventores</t>
  </si>
  <si>
    <t xml:space="preserve">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</si>
  <si>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 (…) 5.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t>
  </si>
  <si>
    <t xml:space="preserve">Realizar taller dirigido a la distintas Subgerencias de la entidad para la correcta  estimación de perjuicios </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</si>
  <si>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</si>
  <si>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Se realizaron mesas de trabajo con las gerencias de los convenios con la finalidad de priorizar los procesos y realizar un acompañamiento en los mismos. Soporte: Listas de asistencia</t>
  </si>
  <si>
    <t>Se solicitó ajuste de fecha de entrega del 30/09/2019 a 15/12/2019 según memorando con radicado 20191100245191</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</si>
  <si>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</si>
  <si>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Aplicar el protocolo y/o procedimiento señalado por la Agencia Nacional de Defensa Jurídica del Estado  ANDJE, para ajustar, corregir y depurar información del sistema.</t>
  </si>
  <si>
    <t xml:space="preserve">Se solicita reformular la acción mediante memorando con radicado 20191100245191 </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</si>
  <si>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</si>
  <si>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</si>
  <si>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El grupo de planeación y gestión de riesgos remitió el memorando número 20191300060743 del programa de trabajo para la actualizacón de perfil de riesgos operativos del 2019</t>
  </si>
  <si>
    <r>
      <rPr>
        <b/>
        <sz val="10"/>
        <rFont val="Arial"/>
        <family val="2"/>
      </rPr>
      <t xml:space="preserve">Observación No. 1. Deficiencias en la calidad de la obra vías en concreto - Mistrató (Risaralda).
</t>
    </r>
    <r>
      <rPr>
        <sz val="10"/>
        <rFont val="Arial"/>
        <family val="2"/>
      </rPr>
      <t>Con el AS N°</t>
    </r>
    <r>
      <rPr>
        <sz val="10"/>
        <color theme="1"/>
        <rFont val="Arial"/>
        <family val="2"/>
      </rPr>
      <t>789</t>
    </r>
    <r>
      <rPr>
        <sz val="10"/>
        <rFont val="Arial"/>
        <family val="2"/>
      </rPr>
      <t xml:space="preserve">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r>
  </si>
  <si>
    <r>
      <rPr>
        <b/>
        <sz val="10"/>
        <rFont val="Arial"/>
        <family val="2"/>
      </rPr>
      <t>SEGUIMIENTO A DIC 2018</t>
    </r>
    <r>
      <rPr>
        <sz val="10"/>
        <rFont val="Arial"/>
        <family val="2"/>
      </rPr>
      <t xml:space="preserve">
Se adjunta Ofico de salida bajo radicado 20182700334721 en el cual se hace la solicitud al DPS acerca de posibles incumplimientos para los proyectos 879 de la fabrica Union Temporal de Café
</t>
    </r>
    <r>
      <rPr>
        <b/>
        <sz val="10"/>
        <rFont val="Arial"/>
        <family val="2"/>
      </rPr>
      <t xml:space="preserve">
SEGUIMIENTO A MARZO 2019
</t>
    </r>
    <r>
      <rPr>
        <sz val="10"/>
        <rFont val="Arial"/>
        <family val="2"/>
      </rPr>
      <t>Memorando 20192700031111 del 13 de febrero de 2019</t>
    </r>
  </si>
  <si>
    <r>
      <rPr>
        <b/>
        <sz val="10"/>
        <rFont val="Arial"/>
        <family val="2"/>
      </rPr>
      <t>Observación No. 2. Deficiencias de la interventoría INFRAESTRUCTURA 2013 en la aprobación de diseño de las cubiertas de la obra Estadio Puerto Tejada (Cauca).</t>
    </r>
    <r>
      <rPr>
        <sz val="10"/>
        <rFont val="Arial"/>
        <family val="2"/>
      </rPr>
      <t xml:space="preserve">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r>
  </si>
  <si>
    <r>
      <rPr>
        <b/>
        <sz val="10"/>
        <rFont val="Arial"/>
        <family val="2"/>
      </rPr>
      <t>SEGUIMIENTO A DIC 2018</t>
    </r>
    <r>
      <rPr>
        <sz val="10"/>
        <rFont val="Arial"/>
        <family val="2"/>
      </rPr>
      <t xml:space="preserve">
Se adjunta Ofico de salida bajo radicado 20182700348691 en el cual se hace la solicitud al DPS acerca de posibles incumplimientos para los proyectos C-495 y C-506 de la fabrica Infraestructura 2013
</t>
    </r>
    <r>
      <rPr>
        <b/>
        <sz val="10"/>
        <rFont val="Arial"/>
        <family val="2"/>
      </rPr>
      <t>SEGUIMIENTO A MARZO 2019</t>
    </r>
    <r>
      <rPr>
        <sz val="10"/>
        <rFont val="Arial"/>
        <family val="2"/>
      </rPr>
      <t xml:space="preserve">
No registra actividad</t>
    </r>
  </si>
  <si>
    <r>
      <rPr>
        <b/>
        <sz val="10"/>
        <rFont val="Arial"/>
        <family val="2"/>
      </rPr>
      <t xml:space="preserve">Observación No. 3.  Pagos pendientes a favor de la interventoria por mayores permanencia imputables al contratista en el contrato 2141015 consorcio de Inteventoría GC CA. </t>
    </r>
    <r>
      <rPr>
        <sz val="10"/>
        <rFont val="Arial"/>
        <family val="2"/>
      </rPr>
      <t xml:space="preserve">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r>
  </si>
  <si>
    <r>
      <rPr>
        <b/>
        <sz val="10"/>
        <rFont val="Arial"/>
        <family val="2"/>
      </rPr>
      <t xml:space="preserve">Observación No. 4. Descuento no aplicado por FONADE por costos asociados a la mayores permanencias imputables al contratista en el contrato 2131908 consorcio de Interventoría FONADE 007. 
</t>
    </r>
    <r>
      <rPr>
        <sz val="10"/>
        <rFont val="Arial"/>
        <family val="2"/>
      </rPr>
      <t>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r>
  </si>
  <si>
    <r>
      <t>Descontar de la liquidación del contrato de obra   el valor de la Retención de garantia el valor de</t>
    </r>
    <r>
      <rPr>
        <b/>
        <sz val="10"/>
        <rFont val="Arial"/>
        <family val="2"/>
      </rPr>
      <t xml:space="preserve"> $23 </t>
    </r>
    <r>
      <rPr>
        <sz val="10"/>
        <rFont val="Arial"/>
        <family val="2"/>
      </rPr>
      <t>milllones</t>
    </r>
  </si>
  <si>
    <r>
      <t xml:space="preserve">Observación No. 5. Inconsistencias entre pagos reportados por el fondo de ejecución y pagaduría de FONADE para  el contrato 2161614  CEMOSA
</t>
    </r>
    <r>
      <rPr>
        <sz val="11"/>
        <rFont val="Arial"/>
        <family val="2"/>
      </rPr>
      <t>En el contratos de fábrica No 2161614 con corte a agosto de 2018 el  Fondo de Ejecución reportó pagos por valor de $2.802.729.303 y Pagaduria por $2.741.647.227  generando una diferencia de $61.082.076 en el registro de radicado de 4 pagos afectando el balance financiero de un contrato.</t>
    </r>
  </si>
  <si>
    <r>
      <rPr>
        <b/>
        <sz val="11"/>
        <rFont val="Arial"/>
        <family val="2"/>
      </rPr>
      <t>Observación No. 6. Inconsistencias entre el registro presupuestal RP del acta fisica y el RP aplicado por el Fondo de Ejecución para 3 contratos y 13 actas de servicio</t>
    </r>
    <r>
      <rPr>
        <sz val="11"/>
        <rFont val="Arial"/>
        <family val="2"/>
      </rPr>
      <t xml:space="preserve">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r>
  </si>
  <si>
    <r>
      <rPr>
        <b/>
        <sz val="10"/>
        <rFont val="Arial"/>
        <family val="2"/>
      </rPr>
      <t>Observación No. 6. Inconsistencias entre el registro presupuestal RP del acta fisica y el RP aplicado por el Fondo de Ejecución para 3 contratos y 13 actas de servicio</t>
    </r>
    <r>
      <rPr>
        <sz val="10"/>
        <rFont val="Arial"/>
        <family val="2"/>
      </rPr>
      <t xml:space="preserve">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r>
  </si>
  <si>
    <r>
      <rPr>
        <b/>
        <sz val="10"/>
        <rFont val="Arial"/>
        <family val="2"/>
      </rPr>
      <t xml:space="preserve">SEGUIMIENTO A SEP 2019 </t>
    </r>
    <r>
      <rPr>
        <sz val="10"/>
        <rFont val="Arial"/>
        <family val="2"/>
      </rPr>
      <t xml:space="preserve">   Conciliación de contratos Corte 3
Conciliación de fábricas consorcios: 213906, 213908, 2131909, 2150546, 2150608, 2150617, 2150831, 2151386, 2151400, 2152104</t>
    </r>
  </si>
  <si>
    <r>
      <rPr>
        <b/>
        <sz val="10"/>
        <rFont val="Arial"/>
        <family val="2"/>
      </rPr>
      <t xml:space="preserve">SEGUIMIENTO A DIC 2018 </t>
    </r>
    <r>
      <rPr>
        <sz val="10"/>
        <rFont val="Arial"/>
        <family val="2"/>
      </rPr>
      <t xml:space="preserve">
No reporta actividad de avance
</t>
    </r>
    <r>
      <rPr>
        <b/>
        <sz val="10"/>
        <rFont val="Arial"/>
        <family val="2"/>
      </rPr>
      <t xml:space="preserve">
SEGUIMIENTO A MARZO 2019
</t>
    </r>
    <r>
      <rPr>
        <sz val="10"/>
        <rFont val="Arial"/>
        <family val="2"/>
      </rPr>
      <t xml:space="preserve">No reporta actividad de avance
</t>
    </r>
    <r>
      <rPr>
        <b/>
        <sz val="10"/>
        <rFont val="Arial"/>
        <family val="2"/>
      </rPr>
      <t>SEGUIMIENTO A JUNIO 2019</t>
    </r>
    <r>
      <rPr>
        <sz val="10"/>
        <rFont val="Arial"/>
        <family val="2"/>
      </rPr>
      <t xml:space="preserve"> Memorando radicado 20192700089403 de 30-04-2019</t>
    </r>
  </si>
  <si>
    <r>
      <t xml:space="preserve">Observación No. 7. Contratos de Fábricas terminados sin liquidar.
</t>
    </r>
    <r>
      <rPr>
        <sz val="11"/>
        <rFont val="Arial"/>
        <family val="2"/>
      </rPr>
      <t xml:space="preserve">En el 41%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t>
    </r>
  </si>
  <si>
    <r>
      <rPr>
        <b/>
        <sz val="11"/>
        <rFont val="Arial"/>
        <family val="2"/>
      </rPr>
      <t xml:space="preserve">Observación No.8. Mayor valor pagado en 5 actas de servicio en el contrato 2151397
</t>
    </r>
    <r>
      <rPr>
        <sz val="11"/>
        <rFont val="Arial"/>
        <family val="2"/>
      </rPr>
      <t xml:space="preserve">En 5  actas de servicio de un contrato de fábricas se pagó un mayor valor por  $41.026.718  </t>
    </r>
  </si>
  <si>
    <r>
      <rPr>
        <b/>
        <sz val="11"/>
        <rFont val="Arial"/>
        <family val="2"/>
      </rPr>
      <t>Observación No. 9. Falta de control en el tope de los registros presupuestales por parte del fondo de ejecución dentro de los contratos MMC 030.</t>
    </r>
    <r>
      <rPr>
        <sz val="11"/>
        <rFont val="Arial"/>
        <family val="2"/>
      </rPr>
      <t xml:space="preserve">
Según el balance de ejecución del contrato MMC 030 del Fondo de Ejecución de Proyectos con corte a agosto de 2018, se registra el  RP 7444  por valor de $1.500.000.000 siendo afectado en órdenes de pago por valor de $2.553.713.090, lo cual no es posible presupuestalmente.</t>
    </r>
  </si>
  <si>
    <r>
      <rPr>
        <b/>
        <sz val="11"/>
        <rFont val="Arial"/>
        <family val="2"/>
      </rPr>
      <t>Observación No. 10. Deficiente información consolidada de la Gerencia de Fábricas para el Contrato: 2131908</t>
    </r>
    <r>
      <rPr>
        <sz val="11"/>
        <rFont val="Arial"/>
        <family val="2"/>
      </rPr>
      <t xml:space="preserve">
Para el contrato 2131908 la Gerencia de Fábricas no tiene en su balance 5 Actas de Servicio por valor de $3.173.181.074, las cuales tienen acta de terminación FMI 027.</t>
    </r>
  </si>
  <si>
    <r>
      <rPr>
        <b/>
        <sz val="11"/>
        <rFont val="Arial"/>
        <family val="2"/>
      </rPr>
      <t>Observación No. 11. Diferencia significativa de la información reportada por el Fondo de Ejecución y la Gerencia de Convenio para dos contratos.</t>
    </r>
    <r>
      <rPr>
        <sz val="11"/>
        <rFont val="Arial"/>
        <family val="2"/>
      </rPr>
      <t xml:space="preserve">
En el contrato de obra N° 2150609 la información suministrada por concepto de desembolsos del FEP fue de $4.426.204.451, y  por la Gerencia de Convenio de $3.533.372.385, evidenciando que ésta última fuente de información no refleja pagos realizados por FONADE por valor de $892.828.066. 
En el contrato de obra N° 2152104 la información suministrada por concepto de desembolsos del FEP fue de $6.994.821.596, por la Gerencia de Convenio de $5.342.577.665, evidenciando que ésta última fuente de información no refleja pagos realizados por FONADE por valor de $1.652.243.931.</t>
    </r>
  </si>
  <si>
    <r>
      <rPr>
        <b/>
        <sz val="10"/>
        <rFont val="Arial"/>
        <family val="2"/>
      </rPr>
      <t>Observación No. 11. Diferencia significativa de la información reportada por el Fondo de Ejecución y la Gerencia de Convenio para dos contratos.</t>
    </r>
    <r>
      <rPr>
        <sz val="10"/>
        <rFont val="Arial"/>
        <family val="2"/>
      </rPr>
      <t xml:space="preserve">
En el contrato de obra N° 2150609 la información suministrada por concepto de desembolsos del FEP fue de $4.426.204.451, y  por la Gerencia de Convenio de $3.533.372.385, evidenciando que ésta última fuente de información no refleja pagos realizados por FONADE por valor de $892.828.066. 
En el contrato de obra N° 2152104 la información suministrada por concepto de desembolsos del FEP fue de $6.994.821.596, por la Gerencia de Convenio de $5.342.577.665, evidenciando que ésta última fuente de información no refleja pagos realizados por FONADE por valor de $1.652.243.931.</t>
    </r>
  </si>
  <si>
    <r>
      <rPr>
        <b/>
        <sz val="10"/>
        <rFont val="Arial"/>
        <family val="2"/>
      </rPr>
      <t xml:space="preserve">Seguimiento a Septiembre: </t>
    </r>
    <r>
      <rPr>
        <sz val="10"/>
        <rFont val="Arial"/>
        <family val="2"/>
      </rPr>
      <t xml:space="preserve">
Conciliación de fábricas consorcios: 2131907, 2131910, 2141018, 215367, 2151397, 2160382, 2161471, 2141015, 2150609, 2151396.</t>
    </r>
  </si>
  <si>
    <r>
      <rPr>
        <b/>
        <sz val="11"/>
        <rFont val="Arial"/>
        <family val="2"/>
      </rPr>
      <t>Observación No.12. Falta de respuesta de fondo por parte de FONADE a 46 solicitudes radicadas por contratistas de Fábricas</t>
    </r>
    <r>
      <rPr>
        <sz val="11"/>
        <rFont val="Arial"/>
        <family val="2"/>
      </rPr>
      <t xml:space="preserve">
En 3 contratos de Fábricas de los 29 determinados en la muestra, se identificaron 46 solicitudes radicadas entre los años 2015 a 2018 principalmente, en las cuales no se obtuvo respuesta de fondo por parte de los responsables en FONADE </t>
    </r>
  </si>
  <si>
    <r>
      <rPr>
        <b/>
        <sz val="10"/>
        <rFont val="Arial"/>
        <family val="2"/>
      </rPr>
      <t>Observación No.13 Pago a favor de Terceros por parte de FONADE sin realizar los descuentos tributarios de ley en su calidad de agente retenedor</t>
    </r>
    <r>
      <rPr>
        <sz val="10"/>
        <rFont val="Arial"/>
        <family val="2"/>
      </rPr>
      <t xml:space="preserve">
En el contrato No 2131908 Interventoría Fonade 007 se realizó un reintegro por valor de $17.660.200 con comprobante de egreso 25200 del 19 de agosto de 2016 correspondiente al descuento autorizado por mayores permanencias asumidas por el contratista, autorizadas mediante memorando 20152700315453 de 23 de diciembre de 2015, sin realizar los descuentos tributarios aplicables de retención de la fuente e IVA al beneficionario del pago.
</t>
    </r>
  </si>
  <si>
    <t>NO REQUIERE SEGUIMIENTO VER COLUMNA O</t>
  </si>
  <si>
    <r>
      <rPr>
        <b/>
        <sz val="10"/>
        <rFont val="Arial"/>
        <family val="2"/>
      </rPr>
      <t>Observación No. 14. Aceptación por parte de la interventoría de productos con deficiente calidad en el proyecto Parque Principal de Santa Barbara - Antioquia</t>
    </r>
    <r>
      <rPr>
        <sz val="10"/>
        <rFont val="Arial"/>
        <family val="2"/>
      </rPr>
      <t xml:space="preserve">
La interventoría realizada por el consorcio MMC030 contrato de interventoría N°2150609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r>
  </si>
  <si>
    <r>
      <rPr>
        <b/>
        <sz val="11"/>
        <rFont val="Arial"/>
        <family val="2"/>
      </rPr>
      <t>Observación No. 14. Aceptación por parte de la interventoría de productos con deficiente calidad en el proyecto Parque Principal de Santa Barbara - Antioquia</t>
    </r>
    <r>
      <rPr>
        <sz val="11"/>
        <rFont val="Arial"/>
        <family val="2"/>
      </rPr>
      <t xml:space="preserve">
La interventoría realizada por el consorcio MMC030 contrato de interventoría N°2150609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r>
  </si>
  <si>
    <r>
      <rPr>
        <b/>
        <sz val="11"/>
        <rFont val="Arial"/>
        <family val="2"/>
      </rPr>
      <t>Observación No. 15. Ausencia de elementos guía para personas con discapacidad en el Parque Principal municipio de Santa Bárbara</t>
    </r>
    <r>
      <rPr>
        <sz val="11"/>
        <rFont val="Arial"/>
        <family val="2"/>
      </rPr>
      <t xml:space="preserve">
En el contrato de obra N°2160563 e interventoría N°2150609 AS 1249 no se implementó de forma integral lo dispuesto por la ley en temas de inclusión y accesibilidad de personas con movilidad reducida y/o discapacidad, dejando de instalar la loseta reconocida como señal o guía de avance seguro (textura con franjas longitudinales) que puede representar un riesgo para la integridad física de los usuarios con discapacidad.</t>
    </r>
  </si>
  <si>
    <r>
      <rPr>
        <b/>
        <sz val="11"/>
        <rFont val="Arial"/>
        <family val="2"/>
      </rPr>
      <t>Observación No. 16. Diferencias entre las cantidades de obra medidas por la auditoría y lo relacionado por la interventoría para el Parque Principal municipio de Santa Bárbara</t>
    </r>
    <r>
      <rPr>
        <sz val="11"/>
        <rFont val="Arial"/>
        <family val="2"/>
      </rPr>
      <t xml:space="preserve">
En el marco del contrato de obra N°2160563 "Remodelación parque principal municipio de Santa Bárbara Departamento de Antioquia" y de interventoría N°2150609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r>
  </si>
  <si>
    <r>
      <rPr>
        <b/>
        <sz val="11"/>
        <rFont val="Arial"/>
        <family val="2"/>
      </rPr>
      <t>Observación No. 17. Proyecto de red de alcantarillado en Santa Cruz de Lorica - Córdoba con posible afectación en la entrega a satisfacción.</t>
    </r>
    <r>
      <rPr>
        <sz val="11"/>
        <rFont val="Arial"/>
        <family val="2"/>
      </rPr>
      <t xml:space="preserve">
La infraestructura instalada en el marco del contrato de obra N°038-2015 ubicada en Santa Cruz de Lorica - Córdoba (colectores, pozos de inspección) se encuentra colmatada a la fecha por factores externos, lo cual no fue previsto por el Interventor (Contrato 2131909 Proyectar - AS 1698) con suficiente antelación para garantizar la ejecución integral de la obra,  condición que implica que esta no se haya entregado por parte de FONADE a la CVS y adicionalmente compromete la estabilidad y calidad de la obra.</t>
    </r>
  </si>
  <si>
    <r>
      <rPr>
        <b/>
        <sz val="11"/>
        <rFont val="Arial"/>
        <family val="2"/>
      </rPr>
      <t xml:space="preserve">Observación No. 18. Contratos sin Registros Presupuestales (RP) o con RP sin saldo suficiente por valor de $3.378.426.211 con afectación efectiva en 3 convenios 
</t>
    </r>
    <r>
      <rPr>
        <sz val="11"/>
        <rFont val="Arial"/>
        <family val="2"/>
      </rPr>
      <t xml:space="preserve">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 213062 y 211030). </t>
    </r>
  </si>
  <si>
    <r>
      <rPr>
        <b/>
        <sz val="10"/>
        <rFont val="Arial"/>
        <family val="2"/>
      </rPr>
      <t xml:space="preserve">SEGUIMIENTO A DIC 2018 </t>
    </r>
    <r>
      <rPr>
        <sz val="10"/>
        <rFont val="Arial"/>
        <family val="2"/>
      </rPr>
      <t xml:space="preserve">
Tablas de seguimientos de control  para 5 de los contratos de fabricas en donde se realiza el control de los valores pagados y pendientes por pagar
</t>
    </r>
    <r>
      <rPr>
        <b/>
        <sz val="10"/>
        <rFont val="Arial"/>
        <family val="2"/>
      </rPr>
      <t xml:space="preserve">
SEGUIMIENTO A MARZO 2019
</t>
    </r>
    <r>
      <rPr>
        <sz val="10"/>
        <rFont val="Arial"/>
        <family val="2"/>
      </rPr>
      <t>Tabla de seguimientos de control para  el contratos de fabricas 2150608 Infraestructura 2015, en donde se realiza el control de los valores pagados y pendientes por pagar</t>
    </r>
  </si>
  <si>
    <r>
      <t xml:space="preserve">
Gestionar la conciliación (contrato de interventoría infraestructura 2013).
</t>
    </r>
    <r>
      <rPr>
        <sz val="11"/>
        <color rgb="FFFF0000"/>
        <rFont val="Arial"/>
        <family val="2"/>
      </rPr>
      <t xml:space="preserve"> </t>
    </r>
  </si>
  <si>
    <r>
      <rPr>
        <b/>
        <sz val="11"/>
        <rFont val="Arial"/>
        <family val="2"/>
      </rPr>
      <t>Observación No. 19. Identificación de riesgos emergentes y evaluación de la efectividad de implementación de los controles.</t>
    </r>
    <r>
      <rPr>
        <sz val="11"/>
        <rFont val="Arial"/>
        <family val="2"/>
      </rPr>
      <t xml:space="preserve">
Producto de la auditoría se identificaron 6 riesgos emergentes no caracterizados en el mapa de riesgos operativos y se estableció una efectividad promedio de 59% en la implementación para los 7 controles evaluados.</t>
    </r>
  </si>
  <si>
    <r>
      <rPr>
        <b/>
        <sz val="10"/>
        <rFont val="Arial"/>
        <family val="2"/>
      </rPr>
      <t xml:space="preserve">SEGUIMIENTO A DIC 2018 </t>
    </r>
    <r>
      <rPr>
        <sz val="10"/>
        <rFont val="Arial"/>
        <family val="2"/>
      </rPr>
      <t xml:space="preserve">
Envia mediante correo electrónico el preliminar del formato de actualización de perfil del mapa de riesgos.
</t>
    </r>
    <r>
      <rPr>
        <b/>
        <sz val="10"/>
        <rFont val="Arial"/>
        <family val="2"/>
      </rPr>
      <t xml:space="preserve">
SEGUIMIENTO A MARZO 2019
</t>
    </r>
    <r>
      <rPr>
        <sz val="10"/>
        <rFont val="Arial"/>
        <family val="2"/>
      </rPr>
      <t xml:space="preserve">Formato de actualización del perfil del mapa de riestos. </t>
    </r>
  </si>
  <si>
    <r>
      <t xml:space="preserve">El área de planeacion contractual no reporta avance de la actividad 
</t>
    </r>
    <r>
      <rPr>
        <b/>
        <sz val="11"/>
        <color theme="1"/>
        <rFont val="Arial Narrow"/>
        <family val="2"/>
      </rPr>
      <t>Seguimiento a Junio 30 de 2019</t>
    </r>
    <r>
      <rPr>
        <sz val="11"/>
        <color theme="1"/>
        <rFont val="Arial Narrow"/>
        <family val="2"/>
      </rPr>
      <t xml:space="preserve"> . El archivo: Lista_Asistencia 2-3_Sensibilización_20190528.pdf no atiende los temas relacionados en la encuesta al grupo de Operaciones.
</t>
    </r>
    <r>
      <rPr>
        <b/>
        <sz val="11"/>
        <color theme="1"/>
        <rFont val="Arial Narrow"/>
        <family val="2"/>
      </rPr>
      <t>Seguimiento 30 de septiembre:</t>
    </r>
    <r>
      <rPr>
        <sz val="11"/>
        <color theme="1"/>
        <rFont val="Arial Narrow"/>
        <family val="2"/>
      </rPr>
      <t xml:space="preserve"> Se observó Acta de asistencia  de capacitación 13 y 14-08-2019, y envian los temas priorizados a estudio.Falta Memo de reformulación.</t>
    </r>
  </si>
  <si>
    <r>
      <t xml:space="preserve">El área de planeacion contractual no reporta avance de la actividad 
</t>
    </r>
    <r>
      <rPr>
        <b/>
        <sz val="11"/>
        <color theme="1"/>
        <rFont val="Arial Narrow"/>
        <family val="2"/>
      </rPr>
      <t>Seguimiento a Junio 30 de 2019.</t>
    </r>
    <r>
      <rPr>
        <sz val="11"/>
        <color theme="1"/>
        <rFont val="Arial Narrow"/>
        <family val="2"/>
      </rPr>
      <t xml:space="preserve"> Lo presentado en el archivo: 2-2 evaluacion_proveedores.pdf, no esta alineado con los temas priorizados a capacitar según encuesta.
</t>
    </r>
    <r>
      <rPr>
        <b/>
        <sz val="11"/>
        <color theme="1"/>
        <rFont val="Arial Narrow"/>
        <family val="2"/>
      </rPr>
      <t>Seguimiento 30 de septiembre:</t>
    </r>
    <r>
      <rPr>
        <sz val="11"/>
        <color theme="1"/>
        <rFont val="Arial Narrow"/>
        <family val="2"/>
      </rPr>
      <t xml:space="preserve"> Se observa evaluación  a 4 profesionales del 25 de julio- periodo evaluado 1 enero al 17 julio de 2019,</t>
    </r>
  </si>
  <si>
    <r>
      <t xml:space="preserve">El área de planeacion contractual no reporta avance de la actividad
</t>
    </r>
    <r>
      <rPr>
        <b/>
        <sz val="11"/>
        <color theme="1"/>
        <rFont val="Arial Narrow"/>
        <family val="2"/>
      </rPr>
      <t>Seguimiento a junio de 2019</t>
    </r>
    <r>
      <rPr>
        <sz val="11"/>
        <color theme="1"/>
        <rFont val="Arial Narrow"/>
        <family val="2"/>
      </rPr>
      <t xml:space="preserve">. El archivo: Lista_Asistencia 2-3_Sensibilización_20190528.pdf no atiende los temas relacionados en la encuesta al grupo de Operaciones.
</t>
    </r>
    <r>
      <rPr>
        <b/>
        <sz val="11"/>
        <color theme="1"/>
        <rFont val="Arial Narrow"/>
        <family val="2"/>
      </rPr>
      <t>Seguimiento 30 de septiembre</t>
    </r>
    <r>
      <rPr>
        <sz val="11"/>
        <color theme="1"/>
        <rFont val="Arial Narrow"/>
        <family val="2"/>
      </rPr>
      <t>: Se observó Acta de asistencia  de capacitación 13 y 14-08-2019, y envian los temas priorizados a estudio.Falta Memo de reformulación.</t>
    </r>
  </si>
  <si>
    <r>
      <t xml:space="preserve">
El área de planeacion contractual no reporta avance de la actividad 
</t>
    </r>
    <r>
      <rPr>
        <b/>
        <sz val="11"/>
        <color theme="1"/>
        <rFont val="Arial Narrow"/>
        <family val="2"/>
      </rPr>
      <t>Seguimiento a junio de 2019</t>
    </r>
    <r>
      <rPr>
        <sz val="11"/>
        <color theme="1"/>
        <rFont val="Arial Narrow"/>
        <family val="2"/>
      </rPr>
      <t xml:space="preserve">. Lo presentado en el archivo: 2-2 evaluacion_proveedores.pdf, no esta alineado con los temas priorizados a capacitar según encuesta.
</t>
    </r>
    <r>
      <rPr>
        <b/>
        <sz val="11"/>
        <color theme="1"/>
        <rFont val="Arial Narrow"/>
        <family val="2"/>
      </rPr>
      <t>Seguimiento 30 de septiembre:</t>
    </r>
    <r>
      <rPr>
        <sz val="11"/>
        <color theme="1"/>
        <rFont val="Arial Narrow"/>
        <family val="2"/>
      </rPr>
      <t xml:space="preserve"> Se observa evaluación  a 4 profesionales del 25 de julio- periodo evaluado 1 enero al 17 julio de 2019,
</t>
    </r>
  </si>
  <si>
    <r>
      <t xml:space="preserve">Seguimiento a Septiembre: </t>
    </r>
    <r>
      <rPr>
        <sz val="11"/>
        <color theme="1"/>
        <rFont val="Arial"/>
        <family val="2"/>
      </rPr>
      <t>Mediante correo electrónico se remiten los archivos planos de las vigencias 2017, 2018 y a junio de 2019 en cuanto a compromisos (RP) y Ordenes de Pago (OP) para las fuentes de financiación de funcionamiento y contratos interadministrativos.</t>
    </r>
  </si>
  <si>
    <r>
      <t>Seguimiento a Septiembre:</t>
    </r>
    <r>
      <rPr>
        <sz val="11"/>
        <color theme="1"/>
        <rFont val="Arial"/>
        <family val="2"/>
      </rPr>
      <t xml:space="preserve"> Mediante información suministrada por el área de presupuesto "REPORTE PARA REVISION DE CIERRE MENSUAL Ordenes_pago" para las vigencias agosto 2017, 2018 y junio de 2019 el usuario responsable de tiquetes envía la conciliación con el reporte de lo facturado, asi: 
* 2017: 16 convenios usuarios por valor de $673 millones
* 2018: 21 convenios usuarios por valor de $1.927millones
* 2019: 14 convenios usuarios por valor $872 millones
</t>
    </r>
    <r>
      <rPr>
        <b/>
        <sz val="11"/>
        <color theme="1"/>
        <rFont val="Arial"/>
        <family val="2"/>
      </rPr>
      <t xml:space="preserve">
</t>
    </r>
    <r>
      <rPr>
        <sz val="11"/>
        <color theme="1"/>
        <rFont val="Arial"/>
        <family val="2"/>
      </rPr>
      <t>En ninguno de los reportes se presentan diferencias</t>
    </r>
  </si>
  <si>
    <t>Presentar el informe de los recursos ejecutados no recuperados  al  cliente y a la gerencia general de ENTerritorio, definiendo acciones a seguir</t>
  </si>
  <si>
    <t>El responsable: solicita ampliar el plazo para cumplir esta acción hasta el  30 de noviembre de 2019.</t>
  </si>
  <si>
    <r>
      <t xml:space="preserve">Seguimiento a Septiembre: </t>
    </r>
    <r>
      <rPr>
        <sz val="11"/>
        <color theme="1"/>
        <rFont val="Arial Narrow"/>
        <family val="2"/>
      </rPr>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r>
  </si>
  <si>
    <t>Grupo Desarrollo de Proyectos 3</t>
  </si>
  <si>
    <t>Claudia Marcela Ospina - Contrato 2019030- Diego Andres Torres2019031- Erik Nieves Espitia - Contrato 2019029</t>
  </si>
  <si>
    <t xml:space="preserve">1. 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t>
  </si>
  <si>
    <t xml:space="preserve">
1. Acompañamiento por parte de los supervisores para la recepcion de la infromacion técnica por parte de los municipios y nuestro cliente (DNP). </t>
  </si>
  <si>
    <t>2.  Acordar con el cliente (DNP) la revisión preliminar del Informe de Gestión para evitar reprocesos y  se acordó radicarlo, previo su visto bueno.</t>
  </si>
  <si>
    <r>
      <rPr>
        <b/>
        <sz val="9"/>
        <rFont val="Arial"/>
        <family val="2"/>
      </rPr>
      <t xml:space="preserve">Obsevación No. 3. Registro de la información de contratación derivada en formato diferente al que establece el sistema de gestión de Fonade., omitiendo temas relevantes como los  valores reintegrado al convenio y valores ejecutado
</t>
    </r>
    <r>
      <rPr>
        <sz val="9"/>
        <rFont val="Arial"/>
        <family val="2"/>
      </rPr>
      <t xml:space="preserve">
El registro de la información de la contratación deriva de la muestra seleccionada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t>
    </r>
  </si>
  <si>
    <t>N.A</t>
  </si>
  <si>
    <t xml:space="preserve">* La ejecución de los recursos del convenio esta a cargo de los municipios, por lo tanto No Aplica dicho formato, dado que los convenios no presentan contratación como tal realizada por Fonade (hoy ENTerritorio), dicho formato resume todo los procesos precontractuales y contractuales que realiza ENTerritorio. La matriz de contratación se diseñó como una herramienta de análisis de las obligaciones por parte del municipio (esquema de financiamiento del personal del equipo de barrido, de conformidad con el esquema de apalancamiento establecido en el Documento CONPES 3877/2016.
</t>
  </si>
  <si>
    <r>
      <rPr>
        <b/>
        <sz val="9"/>
        <rFont val="Arial"/>
        <family val="2"/>
      </rPr>
      <t xml:space="preserve">Observación No. 4. Incumplimiento en la meta establecida por el DNP para la recolección de encuestas por parte de 6 municipios </t>
    </r>
    <r>
      <rPr>
        <sz val="9"/>
        <rFont val="Arial"/>
        <family val="2"/>
      </rPr>
      <t xml:space="preserve">
Para 6 contratos interadministrativos los municipio incumplieron el porcentaje mínimo de encuestas determinado por el DNP para los barridos que es el 75%, estos son Pitalito con un 73,6%, Magangué con 71,8%, Barbosa con 58,4%, Cajamarca 72,3%, Tierra Alta con 65,1% y Arboletes con 30,1%, sin que FONADE pueda hacer efectivo el cumplimiento del objeto contractual por parte de los mismos.</t>
    </r>
  </si>
  <si>
    <t xml:space="preserve">1. Reforzar las actividades de seguimiento por parte de la supervisión hacia los municipios. </t>
  </si>
  <si>
    <t>2. Orientar en la fase precontractual a los municipios para los nuevos convenios sobre el impacto en el recursos que tiene el no cumplimiento de la meta.</t>
  </si>
  <si>
    <t>Actas de asistencia de las  socialicaciones con los muinicipio</t>
  </si>
  <si>
    <r>
      <t xml:space="preserve">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t>
    </r>
    <r>
      <rPr>
        <b/>
        <sz val="9"/>
        <color theme="1"/>
        <rFont val="Arial"/>
        <family val="2"/>
      </rPr>
      <t>Soportes:</t>
    </r>
    <r>
      <rPr>
        <sz val="9"/>
        <color theme="1"/>
        <rFont val="Arial"/>
        <family val="2"/>
      </rPr>
      <t xml:space="preserve">
*Oficios remitidos a los municipios con la programación de estas socializaciones.
*Actas de asistencia de las socializaciones efectuadas.</t>
    </r>
  </si>
  <si>
    <r>
      <rPr>
        <b/>
        <sz val="9"/>
        <rFont val="Arial"/>
        <family val="2"/>
      </rPr>
      <t xml:space="preserve">Observación No. 5. Incumplimiento en la entrega del informe final dentro del plazo establecido en el contrato por parte de los municipios de: Pitalito, Segovia, Barbosa y Ocaña
</t>
    </r>
    <r>
      <rPr>
        <sz val="9"/>
        <rFont val="Arial"/>
        <family val="2"/>
      </rPr>
      <t xml:space="preserve">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r>
  </si>
  <si>
    <t>2. Remitir por parte de la supervision de manera oportuna los soportes requeridos  por parte de ENTerritorio,  para que el municipio remita de manera oportuna también los informes finales.</t>
  </si>
  <si>
    <t>3. Reforzar por parte de los supervisores las actividades de apoyo hacia el municipio para la elaboración de dichos informes.</t>
  </si>
  <si>
    <r>
      <rPr>
        <b/>
        <sz val="9"/>
        <rFont val="Arial"/>
        <family val="2"/>
      </rPr>
      <t>Observación No. 6. Identificación de riesgos emergentes y evaluación de la efectividad de implementación de los controles.</t>
    </r>
    <r>
      <rPr>
        <sz val="9"/>
        <rFont val="Arial"/>
        <family val="2"/>
      </rPr>
      <t xml:space="preserve">
Producto de la auditoría  se estableció una efectividad promedio de 51,6% en la implementación para los 5 controles evaluados. </t>
    </r>
  </si>
  <si>
    <t>Uno de los siguientes entregables:
Ficha / acta de conciliacion con PROES y Consorcio VIP
a) Acta de liquidacion parcial de contrato de fabrica.
b) Acta de conciliación 
c) Acta de liquidacion total 
d) soporte de demanda.</t>
  </si>
  <si>
    <t>Subgerencia Técnica (Gerencia de Fábricas - Gerencia de convenios)
Subgerencia de operaciones</t>
  </si>
  <si>
    <t>Documentacion digitalizada; planes operativos, cuentas de cobro, soportes de desembolsos realizados por el cliente, y  solicitud de liquidación bilateral de 7 convenios interadministrativos. (Expediente virtual)</t>
  </si>
  <si>
    <t xml:space="preserve">2 
</t>
  </si>
  <si>
    <t>Informe trimestral de las gestiones realizadas con los municipios para realizar el desembolso 
(Correo (s) solicitud  de documentacion a los municipios para el desembolso ( y de reiteracion si aplica))</t>
  </si>
  <si>
    <t xml:space="preserve">2
</t>
  </si>
  <si>
    <t xml:space="preserve"> Informe con la relacion de las solicitudes realizadas
(Oficios o Correos reiterativo de solicitud del informe final al municipio)
(Informes Finales Oportunos por parte de los municipios)
</t>
  </si>
  <si>
    <t>Perfil de riesgos actualizado 2019</t>
  </si>
  <si>
    <r>
      <rPr>
        <b/>
        <sz val="10"/>
        <rFont val="Arial"/>
        <family val="2"/>
      </rPr>
      <t xml:space="preserve">SEGUIMIENTO A DIC 2018 </t>
    </r>
    <r>
      <rPr>
        <sz val="10"/>
        <rFont val="Arial"/>
        <family val="2"/>
      </rPr>
      <t xml:space="preserve">
Acta soporte de audiencia
</t>
    </r>
    <r>
      <rPr>
        <b/>
        <sz val="10"/>
        <rFont val="Arial"/>
        <family val="2"/>
      </rPr>
      <t xml:space="preserve">
SEGUIMIENTO A MARZO 2019
</t>
    </r>
    <r>
      <rPr>
        <sz val="10"/>
        <rFont val="Arial"/>
        <family val="2"/>
      </rPr>
      <t xml:space="preserve">No reporta  avance en las actividades
</t>
    </r>
    <r>
      <rPr>
        <b/>
        <sz val="10"/>
        <rFont val="Arial"/>
        <family val="2"/>
      </rPr>
      <t>SEGUIMIENTO A JUNIO 2019</t>
    </r>
    <r>
      <rPr>
        <sz val="10"/>
        <rFont val="Arial"/>
        <family val="2"/>
      </rPr>
      <t xml:space="preserve">
Se adjunta FAP601 Auditoria Visible de entrega 
</t>
    </r>
    <r>
      <rPr>
        <b/>
        <sz val="10"/>
        <rFont val="Arial"/>
        <family val="2"/>
      </rPr>
      <t xml:space="preserve">SEGUIMIENTO A SEPTIEMBRE 2019 </t>
    </r>
    <r>
      <rPr>
        <sz val="10"/>
        <rFont val="Arial"/>
        <family val="2"/>
      </rPr>
      <t>Se adjunta:
Informe de desplazamientos de 8 de marzo de 2019 revisión de cantidades y calidades de obra
Informe de obras ejecutadas después de visita , efectuando las correcciones solicitadas por la Entidad. Igualmente donde se solicitaba efectuar liquidación del contrato
Comunicación externa 20192700250551 9 de octubre de 2019 dónde se solicita ajuste al FMI027, FMI043 Y FMI044 con el ajuste de cantidades no ejecutadas</t>
    </r>
  </si>
  <si>
    <t xml:space="preserve">
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</si>
  <si>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 xml:space="preserve">1. Circular 
2. Pieza de comunicacion
</t>
  </si>
  <si>
    <t>Mediante memorando 20194300190713 de 18 de octubre de 2019 se solicitio la ampliación de plazo para el cumplimiento de la acción propuesta del 30-07-2019 a 15-12-2019.</t>
  </si>
  <si>
    <t>15/12/019</t>
  </si>
  <si>
    <t>Mediante memorando 20195000190963 de 18 de octubre de 2019 el responsable solicita ampliar el plazo para cumplir esta acción hasta el  30 de noviembre de 2019.</t>
  </si>
  <si>
    <t xml:space="preserve">15/12/19
</t>
  </si>
  <si>
    <t>Mediante memorando 20194300190713 de 18 de octubre de 2019 se solicitio la ampliación de plazo para el cumplimiento de la acción propuesta del 30-09-2019 a 15-12-2019.</t>
  </si>
  <si>
    <t>Memorando No.20192000190953 18/10/2019 enviado por la Subgerencia de Desarrollo de Proyectos, se solicita ampliar fecha a 15/12/2019. (fecha anterior 15/08/2019)</t>
  </si>
  <si>
    <t>Mediante memorando 20194500190413 de 18 de octubre de 2019 se solicito ampliación del plazo para el cumplimiento de la acción propuesta para el 15 de diciembre de 2019</t>
  </si>
  <si>
    <t>Memorando de solicitud de reformulación de la actividad y el entregable, que corresponde a los ANS con el contrato interadministrativo 219001</t>
  </si>
  <si>
    <t>Mediante memorando 20194300195413 de 29 de octubre de 2019 se solicitio la modificación a la acción propuesta ".Incluir en las minutas de los convenios nuevos que requieran el servicio de expedición de tiquetes, la aplicación excepcional de condiciones especiales en la expedición de tiquetes como: uso de tarifas flexibles, expedición inmediata de tiquetes, penalidades y/o sobrecostos. (cuando sea procedente)"</t>
  </si>
  <si>
    <t>A54</t>
  </si>
  <si>
    <t>A55</t>
  </si>
  <si>
    <t>ICBF Y FND</t>
  </si>
  <si>
    <t>CONTINGENCIAS</t>
  </si>
  <si>
    <t>Convenio 212081 de 2012 – ICBF y Federación Nacional de Departamentos.</t>
  </si>
  <si>
    <t>Subgerencia de Operaciones -  Oficina Asesora jurídica- Subgerencia de Desarrollo de Proyectos
Oficina Asesora jurídica
Subgerencia de Desarrollo de Proyectos</t>
  </si>
  <si>
    <r>
      <t xml:space="preserve">
Observación No. 1:Deficiente gestión de la Gerencia del convenio para el incio de las acciones judiciales.
</t>
    </r>
    <r>
      <rPr>
        <sz val="10"/>
        <rFont val="Arial"/>
        <family val="2"/>
      </rPr>
      <t>Demora de 31 meses desde la fecha de terminación del convenio (31/08/2016)  para la radicación ante la Subgerencia de Operaciones del estudio fáctico para el inicio de Acciones Judiciales (FAP900) por incumplimiento (3 meses) y  liquidación judicial ( 2 años y 6 meses) de 12 gobernaciones (Amazonas, Arauca, Archipiélago de San Andrés y Providencia, Boyacá, Cesar, Huila, Magdalena, Nariño, Quindío, Sucre, Tolima), sin que a la fecha (13/09/2019) se evidencie respuesta de la solicitud.
Criterio:Manual de Gerencia de Proyectos : MMI001 versión 04 - 7.2.3 EL GERENTE DE CONVENIO EN LA ETAPA DE LIQUIDACIÓN "La liquidación de contratos derivados y de convenios de Gerencia de Proyectos, deberá realizarse de manera oportuna, atendiendo los términos legales y/o contractuales pactados para tal fin".
Ley 1474 de 2011 Anticorrupción. Artículo 82. Artículo 84. Facultades y deberes de los supervisores y los interventores, MMI002 Manual de supervisión e interventoría de FONADE.
Procedimiento PDI761 "Procedimiento para solicitar acciones contractuales por presunto incumplimiento" actividad 5: "Determinación del trámite aplicable a la solicitud de incumplimiento". 
Procedimiento de PAP902 "Solicitud de acciones judiciales".</t>
    </r>
  </si>
  <si>
    <r>
      <t xml:space="preserve">* Deficiente priorización de la Gerencia del Grupo de trabajo para el incio de trámites con efectos legales y económicos.
* Falta de trazabilidad de la información.  
* Retrasos en la digitalización de las transferencias documentales. 
* Falta de gestión de la interventoría de los contratos. </t>
    </r>
    <r>
      <rPr>
        <sz val="10"/>
        <color rgb="FFFF0000"/>
        <rFont val="Arial"/>
        <family val="2"/>
      </rPr>
      <t xml:space="preserve">
</t>
    </r>
    <r>
      <rPr>
        <sz val="10"/>
        <rFont val="Arial"/>
        <family val="2"/>
      </rPr>
      <t xml:space="preserve">
</t>
    </r>
  </si>
  <si>
    <t xml:space="preserve">1). Realizar mesas de trabajo mensuales con la Genrecia de Unidad con el fin de revisar temas que deban ser atendidas con prioridad, con la participación de la gerencia de Fabricas en la cual se analizará el estado general de los contratos de Fabricas.
</t>
  </si>
  <si>
    <t xml:space="preserve">Gerencia de convenio y gerencia de unidad y  Gerencia de fabircas </t>
  </si>
  <si>
    <t xml:space="preserve"> Control de asistencia y ayuda de memoria
</t>
  </si>
  <si>
    <t>2). Adicionar el contrato No. 2018882 suscrito con QTECH S.A.S, con el fin de adquirir nuevos equipos de escaner que pemitan atender las necesidades de unidad de correspondencia.</t>
  </si>
  <si>
    <t>Servicios administrativos</t>
  </si>
  <si>
    <t>Minuta de prorroga y adición del contrato suscrito con QTECH S.A.S.</t>
  </si>
  <si>
    <t xml:space="preserve">Solicitud, Control de asistencia y resultado del taller (evaluación) </t>
  </si>
  <si>
    <r>
      <t xml:space="preserve">Observación No. 2. Incumplimiento de las obligaciones contractuales de la interventoría  frente al manejo del anticipo.
</t>
    </r>
    <r>
      <rPr>
        <sz val="10"/>
        <rFont val="Arial"/>
        <family val="2"/>
      </rPr>
      <t>Anticipos girados y no amortizados en 7 (21%) contratos interadministrativos (Amazonas, Arauca, Cesar, La Guajira, Magdalena, Putumayo, Sucre)  de la muestra (32)  por un valor de $ 2.926.719.147, evidenciando falta de seguimiento y control por parte de las interventorias contratos: 2132125 Consorcio VIP, 2132126 Consorcio Fonade 2013 y Consorcio MSD 2132127,  razón por la cual, se encuentran en proceso de acción judicial y/o demanda por parte de Enterritorio.</t>
    </r>
    <r>
      <rPr>
        <b/>
        <sz val="10"/>
        <rFont val="Arial"/>
        <family val="2"/>
      </rPr>
      <t xml:space="preserve">
</t>
    </r>
    <r>
      <rPr>
        <sz val="10"/>
        <rFont val="Arial"/>
        <family val="2"/>
      </rPr>
      <t>Criterios:
MDI720 MANUAL DE CONTRATACIÓN – FONADE - VERSIÓN 10 - Artículo 28… Los dineros provenientes del
Anticipo deben ser empleados o aplicados de acuerdo con el programa de inversiones debidamente
aprobado por el supervisor o interventor del Contrato
- MMI001 MANUAL DE GERENCIA DE PROYECTOS - VERSIÓN 04 - Página 51 de 59
7.2.2.14 Seguimiento y control de pagos por contratación derivada y eventualmente con cargo directo al
convenio.
- Estudio previo OCC 009-2013 contratos: 2132125 Consorcio VIP, 2132126 Consorcio Fonade 2013 y Consorcio MSD 2132127.Capitulo: INTERVENTORIA CONTROL PRESUPUESTAL, Fase 1 Pre construcción, Respecto al anticipo.</t>
    </r>
  </si>
  <si>
    <t>* Deficiencias en la verificación y seguimiento del cumplimiento de las obligaciones contractuales por parte de la interventoria y la Gerencia de convenio.
* Deficiente priorización de la Gerencia del Grupo de trabajo para el inicio de trámites con efectos legales y económicos.
* Ausencia de lineamientos sobre el alcance de las líneas de negocio.</t>
  </si>
  <si>
    <t>Reunión de socialización de los gerentes de convenio y supervisores en relación con el manejo de anticipo.</t>
  </si>
  <si>
    <r>
      <t xml:space="preserve">Gerencia de convenio y Gerencia grupo de trabajo 
</t>
    </r>
    <r>
      <rPr>
        <sz val="10"/>
        <color rgb="FFFF0000"/>
        <rFont val="Arial"/>
        <family val="2"/>
      </rPr>
      <t xml:space="preserve">
</t>
    </r>
  </si>
  <si>
    <t>Control de asistencia
presentación 
 evaluación de los asistentes</t>
  </si>
  <si>
    <r>
      <t xml:space="preserve">Observación No.3  Solicitud de inicio de acción judicial FAP901 sin respuesta por parte de la Asesoría Jurídica. 
 </t>
    </r>
    <r>
      <rPr>
        <sz val="10"/>
        <rFont val="Arial"/>
        <family val="2"/>
      </rPr>
      <t>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Criterios: Procedimiento de PAP902 "Solicitud de acciones judiciales". 6.1 Inicio de acciones judiciales generales. Actividad 3 Estudiar la solicitud.
Ley 1755 de 2015 “Por medio de la cual se regula el Derecho Fundamental de Petición y se sustituye un título del Código de Procedimiento Administrativo y de lo Contencioso Administrativo”. Capítulo I.  Artículo 14. Términos para resolver las distintas modalidades de peticiones.</t>
    </r>
  </si>
  <si>
    <t xml:space="preserve">* Omisión en la aplicación del control CTRGJUR025 por parte de la Asesoría Jurídica.
* Falta de seguimiento a las solicitudes realizadas por los grupos técnicos de la Subgerencia de Desarrollo de Proyectos.
* Desconocimiento del trámite y los términos para resolver las solicitudes de acción judicial por parte del responsable de la gestión documental en la Oficina Asesora jurídica.
</t>
  </si>
  <si>
    <t xml:space="preserve">Solicitar a los grupos competentes,  con el objeto de reconstruir la información de inicio de acción judicial con las fichas técnicas, dado que en el acervo documental en el Sistema ORFEO no permite contar con los elementos necesarios para dar inicio a la Acción judicial </t>
  </si>
  <si>
    <t>Oficio de requerimiento de reconstrucción de la información</t>
  </si>
  <si>
    <t>Una vez analizada la documentación enviada por los grupos competentes,  se analizará la viabilidad de adelantar el proceso judicial o no.</t>
  </si>
  <si>
    <t>Demanda y/o devolución de documentos.</t>
  </si>
  <si>
    <r>
      <t xml:space="preserve">Observación No 4: Incumplimiento de las obligaciones contractuales de carácter técnico por parte de la interventoría.
</t>
    </r>
    <r>
      <rPr>
        <sz val="10"/>
        <rFont val="Arial"/>
        <family val="2"/>
      </rPr>
      <t>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Criterio:
Ley 1474 de 2011 artículo 84: Facultades y deberes de los supervisores y los interventores.
Resolución 90708 de agosto de 2013, numeral 10.2.2 Responsabilidades de los constructores.
Minuta del contrato 212081
Manual de interventoría MMI002, V06, 6.3.2 Documentos soporte para la liquidación de los contratos, 6.3.2.1 Informe Final
Estudio previo OCC 009-2013 contratos: 2132125 Consorcio VIP, 2132126 Consorcio Fonade 2013 y Consorcio MSD 2132127, Capítulo: Interventoría Técnica, Fase 1.2 Trámite de permisos y Licencias, Normas técnicas:, Fase 2: Ejecución de obra, Revisar y verificar que el contratista tramite la certificación RETIE y RETIELAB de las obras ejecutadas ante, La Empresa prestadora del servicio de energía eléctrica en la región y recibir las conexiones definitivas debidamente energizadas.</t>
    </r>
    <r>
      <rPr>
        <b/>
        <sz val="10"/>
        <rFont val="Arial"/>
        <family val="2"/>
      </rPr>
      <t xml:space="preserve">
</t>
    </r>
  </si>
  <si>
    <t xml:space="preserve">*  Deficiencias en la verificación y seguimiento del cumplimiento de las obligaciones contractuales por parte de la interventoria y la Gerencia de convenio.
* Ajustes en el alcance del proyecto entre la gobernación y el contratista de obra
* No entrega de la novedad contractual por parte de la interventoría donde se eximia el contratista de obra de la responsabilidad frente al requisito RETIE.
* Inefectividad de los controles asociados a las visitas de campo y a los comités de seguimiento operativo y de obra.
</t>
  </si>
  <si>
    <t xml:space="preserve">
 Llevar a cabo reunión entre la gerencia del convenio y la gerencia de fabricas a fin de evaluar la posibilidad de inicar acciones judiciales en contra de los contratos de fabricas de interventoria</t>
  </si>
  <si>
    <r>
      <t xml:space="preserve">
</t>
    </r>
    <r>
      <rPr>
        <sz val="10"/>
        <rFont val="Arial"/>
        <family val="2"/>
      </rPr>
      <t>Gerencia de convenio y gerencia de fabricas (tercera acción)</t>
    </r>
  </si>
  <si>
    <t xml:space="preserve"> Control de asistencia 
</t>
  </si>
  <si>
    <r>
      <t xml:space="preserve">Observación No 5:  Contratos derivados terminados sin liquidar a la fecha por trámites administrativos
</t>
    </r>
    <r>
      <rPr>
        <sz val="10"/>
        <rFont val="Arial"/>
        <family val="2"/>
      </rPr>
      <t>4 contratos derivados de los 32 de la muestra se encuentran en estado  terminado desde el año 2015 y a la fecha (12/09/2019) no ha sido posible su liquidación.Cauca, Córdoba y Guanía pendientes por firmas, y Risaralda fue devuelto para a la Gerencia del convenio.
Criterio: 
Minutas contratos: CLÁUSULA VIGÉSIMA CUARTA.- LIQUIDACIÓN DEL CONTRATO
INTERADMINISTRATIVO: Una vez EL DEPARTAMENTO liquide la totalidad de los Contratos Derivados del Contrato Interadministrativo, se iniciará el proceso de liquidación del presente Contrato Interadministrativo dentro de seis (6) meses siguientes a su vencimiento.</t>
    </r>
  </si>
  <si>
    <t>* Deficiencias en el seguimiento al cumplimiento de las obligaciones contractuales por parte de la Gerencia de convenio.</t>
  </si>
  <si>
    <t>1) Adelantar las gestiones pendientes para la liquidación de los contratos derivados en tramite, 2) Si cumplido el pazao de 28 de febrero de 2020 no ha sido posible la liquidación de los contratos se iniciara el tramite para la constancia de archivo o el inicio de acción judicial segun aplique.</t>
  </si>
  <si>
    <t xml:space="preserve"> Gerencia de convenio y gerencia de unidad</t>
  </si>
  <si>
    <t>Acta de liquidación
 Solicitud de constancia de archivo o inicio de acciones judiciales.</t>
  </si>
  <si>
    <r>
      <t xml:space="preserve">Observación No. 6 Evaluación de la efectividad de implementación de los controles.
</t>
    </r>
    <r>
      <rPr>
        <sz val="10"/>
        <rFont val="Arial"/>
        <family val="2"/>
      </rPr>
      <t>Producto de la auditoría se evaluaron 6 riesgos y 7 controles para los cuales se estableció una efectividad promedio de 65,3% en su implementación.
Criterios: Mapa de riesgos operativos y mapa de riesgos de fraude y corrupción de 2018</t>
    </r>
  </si>
  <si>
    <t>Reporte de eventos de riesgo operativo al grupo de planeación y gestión del riesgo.</t>
  </si>
  <si>
    <t>Gerencia de convenio y Gerencia de unidad Oficina Aseora Jurídica  y Gestores de Riesgo</t>
  </si>
  <si>
    <t>Formato FAP806 	Registro de eventos de riesgo operativo</t>
  </si>
  <si>
    <t>Convenio No. 212080 de 2012 con el Departamento de Prosperidad Social</t>
  </si>
  <si>
    <t>Subgerencia de Desarrollo de Proyectos 
Subgerencia de Operaciones 
Subgerencia Administrativa
Subgerencia Financiera</t>
  </si>
  <si>
    <t>Alberto Rodríguez Ortiz
Bellaniris Ávila Bermúdez
Lisbeth Triana Casas
Ricardo Andrés Oviedo</t>
  </si>
  <si>
    <t>Claudia Marcela Ospina-2019031
Celeny González –2019028
Diego Andres Torres-2019030</t>
  </si>
  <si>
    <t>Posibles causas identificadas</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</si>
  <si>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</si>
  <si>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RGPPE01
Impacto económico, reputacional  y operativo para la entidad, debido al incumplimiento  o retrasos en la ejecución y/o entrega de bienes y servicios en las condiciones pactadas, por causa de    2) Retrasos  o incumplimiento por parte del cliente, consultor, interventor, contratista, entidades territoriales u otros,  de sus obligaciones contractuales o compromisos en:  normatividad ambiental vigente,plazo, cantidad, desembolso de recursos, gestión de tramítes, entrega de documentos técnicos, entrega y aprobación de diseños, conformación, idoneidad y/o disponibilidad del equipo de trabajo ,calidad de los productos entregados, conexión de servicios públicos, adecuaciones entre otras 16) Debilidades en el seguimiento  y control por parte del supervisor y/o la interventoría a las especificaciones técnicas, de calidad y/o de la normativa vigente exigidas por el cliente y/o beneficiario o aquellas aplicables a la ejecución del proyecto y/o de otras relacionadas con la supervisión e interventoría del mismo.</t>
  </si>
  <si>
    <t>* Falta de revisión  por parte de la supervisión e interventoría de las obligaciones del ente territorial .
*Falta de controles y verificación de requisitos previo a la suscripción del acta de inicio.
*Falta de seguimiento del ente territorial a sus obligaciones
*Demoras  en la apertura de los procesos de contratación por parte de la entidad terrritorial</t>
  </si>
  <si>
    <t>Dar alcance al FAP900 - Estudio fáctico para el inicio de acción judicial radicado el 14 de marzo de 2019 al grupo de Gestión Postcontractual precisando la situación presentada sobre el concepto de viabilidad tecnica emitida por el ministerio de vivienda</t>
  </si>
  <si>
    <t>Subgerencia de Desarrollo de proyectos
Desarrollo de Proyectos N° 2
Gerencia de convenio  supervisor contrato de
interventoría</t>
  </si>
  <si>
    <t>memorando de alcance al FAP900 - Estudio fáctico</t>
  </si>
  <si>
    <t xml:space="preserve">Generar memorando al grupo que corresponda sobre estado del tramite del  inicio de acción judicial FAP900 - Estudio fáctico para el inicio de acción judicial </t>
  </si>
  <si>
    <t>Memorando enviado al area correspondiente</t>
  </si>
  <si>
    <r>
      <t xml:space="preserve">Generar propuesta de modificación </t>
    </r>
    <r>
      <rPr>
        <sz val="9"/>
        <rFont val="Arial"/>
        <family val="2"/>
      </rPr>
      <t xml:space="preserve">del FMI015 - Acta de inicio y FMI016 Acta de iniciación de proyecto </t>
    </r>
    <r>
      <rPr>
        <sz val="9"/>
        <color theme="1"/>
        <rFont val="Arial"/>
        <family val="2"/>
      </rPr>
      <t xml:space="preserve"> donde se mencione los requisitos propios para el inicio de  cada contrato y los soportes verificados por las partes que lo suscriben.</t>
    </r>
  </si>
  <si>
    <t>Propuesta de formatos FMI015 Acta de inicio y FMI016 Acta de iniciación de proyecto</t>
  </si>
  <si>
    <t xml:space="preserve">Gestionar la aprobación y publicación de los formatos FMI015 Acta de inicio y FMI016 Acta de iniciación de proyecto </t>
  </si>
  <si>
    <t xml:space="preserve">Subgerencia de Desarrollo de proyectos
Desarrollo de Proyectos N° 2
Subgerencia Administrativa
Desarrollo organizacional
</t>
  </si>
  <si>
    <t>1. Casos Cic
2. Publicación de formatos actualizados (FMI015 y FMI016)</t>
  </si>
  <si>
    <t>Observación No. 2. Aprobación del pago de anticipo  al contrato de obra 203-13-05-016 (candelaria- valle),  sin identificar las inconsistencias en los documentos contractuales.
Se aprobó por la interventoría y la supervisión el pago del anticipo por $ 432.441.294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</si>
  <si>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Emergente 1
Pérdida económica por sanciones y/o perdida de imagen por requerimientos de entes de vigilancia y control,  debido a Autorización de desembolsos,  anticipos, facturas, cuentas de cobro  y  otros,  sin el lleno de los requisitos, por causa de 1) Debilidades en la revisión y verificación de la información entregada por el contratista como soporte para el pago por parte de la supervisión e interventoría. 2) presentación de planillas adulteradas por parte del contratista. 3) colusión entre el supervisor del contrato y/o el contratista de la Entidad Y/o interventoría 4) presiones de cliente y/o tercero.
(RGPPE55 para la actualización perfil  riesgo 2019)</t>
  </si>
  <si>
    <t xml:space="preserve">
* Omisión de controles por parte de la supervisión  para la aprobación de pagos a contratistas.
</t>
  </si>
  <si>
    <t>Realizar sensibilización para toda la Subgerencia de Desarrollo de Proyectos sobre la responsabilidad de la supervisión en el tramite de los pagos aprobados por la interventoria (Lecciones aprendidas).</t>
  </si>
  <si>
    <t xml:space="preserve">Subgerencia de Desarrollo de proyectos
Desarrollo de Proyectos N° 2  </t>
  </si>
  <si>
    <t>FAP601 Control de Asistencia</t>
  </si>
  <si>
    <t>Observación No. 3. Autorización por la interventoría de recursos del anticipo sin soporte del detalle por ítems del plan de inversión del anticipo del proyecto Candelaria
Con recursos del anticipo pagado al contratista de obra TL INGEAMBIENTE SAS por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</si>
  <si>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Emergente 2
impacto económico por sanciones y/o requerimientos de entes de vigilancia y control  debido a   Anticipos no amortizados, por causa de 1) falta de seguimiento y control mensual por parte de la interventoría y supervisión de la amortización o legalización  de los recursos entregados en calidad de  anticipo. 5) Autorización a la Fiducia para el pago del anticipo sin  el cumplimiento de los requisitos..
(RGPPE56  para la actualización perfil  riesgo 2019)</t>
  </si>
  <si>
    <t>*falta de soporte de conciliacion de items del anticipo por cada pago.
*Falta de seguimiento periódico de la supervisión a las obligaciones de la interventoría 
*Falta de trazabilidad de información de los proyectos</t>
  </si>
  <si>
    <t>Ubicar y transferir al expediente del acta de servicio del contrato de interventoria los soportes del detalle del pago realizado por $262 y demas información relevante de existir.
(Aplica actividad de sensibilización de la observacion No. 2)</t>
  </si>
  <si>
    <t>Subgerencia de Desarrollo de proyectos
Desarrollo de Proyectos N° 2  supervisor contrato 
interventoría (candelaria)</t>
  </si>
  <si>
    <t>No. Radicado de la transferencia en orfeo</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</si>
  <si>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</si>
  <si>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Emergente 3
Impacto operativo por reprocesos y deterioro de la imagen de la entidad debido a Perdida de la confidencialidad, integridad y disponibilidad de la información del contrato interadministrativo y/o convenio por causa de 1) falta de  control y exigibilidad del gerente del grupo al cual pertenece el negocio, de los backups por parte de gerente del contrato interadministrativo que entrega. 2) Debilidades en la gestión documental por parte del gerente del contrato interadministrativo que entrega. 3) Omisión de la entrega de la información por parte del gerente del contrato interadministrativo que entrega. 4) falta de seguimiento del supervisor a los informes radicados por la interventoría y sus anexos.
(RGPPE57  para la actualización perfil  riesgo 2019)</t>
  </si>
  <si>
    <t>*Falta de seguimiento por parte del supervisor   a los informes que genera la interventoría y radicados en la entidad
*Falta de trazabilidad de información de los proyectos</t>
  </si>
  <si>
    <t>Transferir la información recopilada en la auditoria al expediente del  acta de servicio del contrato de interventoria.</t>
  </si>
  <si>
    <t>Subgerencia de Desarrollo de proyectos
Desarrollo de Proyectos N° 2  supervisor contrato 
interventoría (Girardot)</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</si>
  <si>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 Reglamento Técnico de Instalaciones Eléctricas (RETIE) y Red contra incendio, aplicables al contrato de obra proyectado.</t>
  </si>
  <si>
    <t xml:space="preserve">RGPRO02
Sobrecostos para la Entidad por gastos administrativos adicionales y/o gastos prejudiciales y judiciales por la atención de demandas y/o deterioro de la imagen de la Entidad ante quejas y reclamos de clientes y/o impacto operacional por reprocesos,  debido a las deficiencias o demoras en la estructuración de los estudios previos, por causa de: 1) Inoportuna y baja calidad de la información suministrada por parte del cliente y /o el Área solicitante 
2) Errores en la elaboración de los mismos por parte del Área de Planeación Contractual.
3) Alta rotación de personal en las áreas solicitantes y/o  Área de Planeación Contractual
</t>
  </si>
  <si>
    <r>
      <rPr>
        <sz val="8"/>
        <color rgb="FFFF0000"/>
        <rFont val="Arial"/>
        <family val="2"/>
      </rPr>
      <t xml:space="preserve">
</t>
    </r>
    <r>
      <rPr>
        <sz val="8"/>
        <color theme="1"/>
        <rFont val="Arial"/>
        <family val="2"/>
      </rPr>
      <t xml:space="preserve">
*  Omisión de revisión y verificación técnica de los estudios previos por el área solicitante y planeación contractual
* Demoras en decisiones del cliente frente al inicio del proyecto
* La normativa técnica descrita en el estudio previo fue con base en los estudios y diseños disponibles (desactualizados)
</t>
    </r>
  </si>
  <si>
    <t>Incluir en los memorandos de la solicitud de estudios previos si existen o no estudios y diseños. Si existen indicar quien los entrega y su fecha de elaboración.</t>
  </si>
  <si>
    <t xml:space="preserve">Subgerencia de Desarrollo de proyectos
Desarrollo de Proyectos N° 2  Gerencia del convenio </t>
  </si>
  <si>
    <t>Memorando solicitud de estudios previos para la contratación de obra.</t>
  </si>
  <si>
    <t xml:space="preserve">Incluir en el correo electrónico de citación a la mesa de trabajo enviado por el Grupo de Planeación Contractual, que el grupo solicitante deberá traer revisado los componentes técnicos y jurídicos  necesarios para la revisión de la necesidad de estudio previo.  </t>
  </si>
  <si>
    <r>
      <rPr>
        <b/>
        <sz val="10"/>
        <rFont val="Arial"/>
        <family val="2"/>
      </rPr>
      <t xml:space="preserve">Subgerencia de Operaciones </t>
    </r>
    <r>
      <rPr>
        <sz val="10"/>
        <rFont val="Arial"/>
        <family val="2"/>
      </rPr>
      <t xml:space="preserve">
Planeación contractual
</t>
    </r>
  </si>
  <si>
    <t>Correo de citación a la mesa de trabajo</t>
  </si>
  <si>
    <t xml:space="preserve">1
</t>
  </si>
  <si>
    <t xml:space="preserve">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t>
  </si>
  <si>
    <r>
      <rPr>
        <b/>
        <sz val="10"/>
        <rFont val="Arial"/>
        <family val="2"/>
      </rPr>
      <t xml:space="preserve">Subgerencia de Operaciones </t>
    </r>
    <r>
      <rPr>
        <sz val="10"/>
        <rFont val="Arial"/>
        <family val="2"/>
      </rPr>
      <t xml:space="preserve">
Planeación contractual
Subgerencia de Desarrollo de proyectos
Gerencia de convenio o unidad solicitante
</t>
    </r>
  </si>
  <si>
    <t xml:space="preserve">Formatos FAP300 Acta de Reunión Interna </t>
  </si>
  <si>
    <t xml:space="preserve">31/10/2019
</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</si>
  <si>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</si>
  <si>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 xml:space="preserve">Estudios previos con texto incluido referente a normativa
</t>
  </si>
  <si>
    <t>Reportar el evento de riesgo de la observación No. 5, en formato establecido.</t>
  </si>
  <si>
    <t>FAP 806 Reporte de evento de riesgo operativo</t>
  </si>
  <si>
    <t>Observación No.6  Riesgos emergentes y efectividad de controles
Producto de la auditoría se estableció una efectividad promedio de 64% en la   operación  de los  tres  controles evaluados  y se identificaron tres  riesgos emergentes no caracterizados en el mapa de riesgos operativos 2018 ( ya codificados para la actualización 2019)</t>
  </si>
  <si>
    <t>Todos los identificados en la auditoria</t>
  </si>
  <si>
    <t>Reportar  eventos de riesgo por cada observacion, en formato establecido a Planeación y gestión de riesgos</t>
  </si>
  <si>
    <t xml:space="preserve">Subgerencia de Desarrollo de proyectos
Desarrollo de Proyectos N° 2  Gerencia del convenio 
</t>
  </si>
  <si>
    <t>FAP806 "Eventos de riesgo operativo" ( (por temas: anticipos y documentación)</t>
  </si>
  <si>
    <t>Convenio 211041 de 2011 – DPS 1 Fondo de Inversión para la Paz</t>
  </si>
  <si>
    <t>Subgerencia de Operaciones (Procesos de Selección y Gestión Post – Contractual)          
Subgerencia de Desarrollo de Proyectos (Área de Desarrollo Económico y Social) 
Subgerencia Financiera (Área de Planeación y Control Financiero, Presupuesto, área de Contabilidad).
Subgerencia Administrativa (Gestión de operaciones)</t>
  </si>
  <si>
    <t>Doris Patricia León - Gerente del Convenio</t>
  </si>
  <si>
    <t xml:space="preserve">Diego Torres - Claudia Ospina - Erik Humberto Nieves Espitia </t>
  </si>
  <si>
    <r>
      <t xml:space="preserve">Observación No. 1. Errores en la programación de los flujos de caja de los meses de enero, febrero, marzo y abril de 2019 del Convenio 211041 de 2011 – DPS 1 Fondo de Inversión para la Paz
</t>
    </r>
    <r>
      <rPr>
        <sz val="9"/>
        <rFont val="Arial"/>
        <family val="2"/>
      </rPr>
      <t>Diferencias significativas en los flujos de caja entre lo proyectado y lo ejecutado en los meses de enero, febrero, marzo y abril de 2019 para los pagos de los contratos derivados del convenio, así:
• Enero: - Proyección $ 253.698.456 - Real $ 412.873.132 - Diferencia $159.174.676 - Variación  63%
• Febrero: - Proyección $ 1.739.123.860 - Real $ 540.181.432 - Diferencia $1.198.942.428 -Variación 69%
• Marzo: Proyección $ 304.578.707 -  Real $ 575.243.736  - Diferencia $270.665.029 - Variación 89%
• Abril: Proyección $ 303.515.346 - Real $ 701.224.790 - Diferencia $397.709.444 –Variación: 131%
Lo anterior afectando la inversión de recursos de la entidad.</t>
    </r>
    <r>
      <rPr>
        <b/>
        <sz val="11"/>
        <rFont val="Arial"/>
        <family val="2"/>
      </rPr>
      <t/>
    </r>
  </si>
  <si>
    <t>* Cambios representativos en el convenio (Adiciones) que afectan los desembolsos planificados por la gerencia.
* Dificultades para la liquidación de algunos  contratos derivados del convenio que afectan los desembolsos.
* Reprocesos y represamiento por las correcciones realizadas al desembolso en las diferentes áreas que anteceden al área de pagaduria, por el incumplimiento de los requisitos minimos.</t>
  </si>
  <si>
    <r>
      <rPr>
        <b/>
        <sz val="9"/>
        <rFont val="Arial"/>
        <family val="2"/>
      </rPr>
      <t>RGFIN02:</t>
    </r>
    <r>
      <rPr>
        <sz val="9"/>
        <rFont val="Arial"/>
        <family val="2"/>
      </rPr>
      <t xml:space="preserve"> Menores ingresos por rendimientos financieros, debido a la falta de inversión de los excedentes de liquidez y/o liquidación anticipada de inversiones, por causa de deficiencias en la planeación del flujo de caja de los convenios por parte de las áreas de la Subgerencia Técnica</t>
    </r>
  </si>
  <si>
    <t>Los gerentes de Unidad de los grupos de la Subgerencia de Desarrollo de Proyectos presentan a la Subgerencia de Desarrollo de Proyectos mediante correo electrónico la actualización del flujo de caja de los convenios y/o contratos, antes de la fecha establecida en la circular Interna  095 de 2019 para revisar la coherencia de la proyección.</t>
  </si>
  <si>
    <t>Gerentes de Unidad Grupos de la Subgerencia de Desarrollo de Proyectos.</t>
  </si>
  <si>
    <t>Correos electrónicos</t>
  </si>
  <si>
    <t>Realizar mesas de trabajo mensuales, con los gerentes de convenio y/o contratos y los gerentes de grupo que no cumplen con la meta del indicador del flujo de caja para que presenten un plan de mejoramiento.</t>
  </si>
  <si>
    <t>Control de Asistencia
Actas mesas de trabajo</t>
  </si>
  <si>
    <t>Informar a los gerentes de Unidad de los grupos de la Subgerencia de Desarrollo de Proyectos el resultado mensual del indicador de Flujo de caja con las observaciones que se derivan de la revisión del grupo de planeación y control financiero para tomar las medidas a que haya lugar.</t>
  </si>
  <si>
    <t>Informes
correos electrónicos</t>
  </si>
  <si>
    <r>
      <t xml:space="preserve">Observación No. 3. Suscripción del acta de inicio sin  la aprobación del PGIO por parte de la interventoría.
</t>
    </r>
    <r>
      <rPr>
        <sz val="9"/>
        <rFont val="Arial"/>
        <family val="2"/>
      </rPr>
      <t xml:space="preserve">No fue aprobado por la interventoría el  Plan de Gestión Integral de Obra - PGIO previo a la suscripción del acta de inicio (19 de septiembre de 2013)  del contrato de obra 0043-2013  MUNICIPIO DE SAHAGÚN - CÓRDOBA. (fase 2)  </t>
    </r>
  </si>
  <si>
    <t>* Desconocimiento u omisión de la interventoría (supervisión) de los requisitos previos para el inicio de cada etapa descrita en los documentos precontractuales.
* Falta de verificación de la interventoria del cumplimiento de los requisitos del contrato.
* Demora por parte del contratista de obra (a cargo del municipio) en la entrega de documentos requeridos para el inicio de cada etapa</t>
  </si>
  <si>
    <r>
      <t xml:space="preserve">Riesgo emergente: </t>
    </r>
    <r>
      <rPr>
        <sz val="9"/>
        <rFont val="Arial"/>
        <family val="2"/>
      </rPr>
      <t>Impacto legal y operativo por omisión del interventor y/o supervisor del contrato al no validar y terminar fases del proyecto sin cumplir con los requisitos establecidos contractualmente (Plan de Gestión Integral de Obra - PGIO), generando procesos de incumplimiento, modificación de plazos y/o afectación del alcance pactado, por causa de falta de verificación de los requisitos del contrato o demora por parte del contratista en la entrega de documentos requeridos para el inicio de cada etapa descrita en los documentos precontractuales.</t>
    </r>
  </si>
  <si>
    <t>Socializar a los supervisores a traves de piezas de comunicación las obligaciones previas al inicio de los contratos según lo establecido en el manual y guia de Supervisión e Interventoria y demas documentos precontractuales.</t>
  </si>
  <si>
    <t>Gerencia de Unidad Desarrollo Territorial</t>
  </si>
  <si>
    <t>Comunicaciones</t>
  </si>
  <si>
    <r>
      <t xml:space="preserve">Observación No. 4. Demoras en la presentación de los informes semanales de la interventoría a FONADE (ahora Enterritorio)
</t>
    </r>
    <r>
      <rPr>
        <sz val="9"/>
        <rFont val="Arial"/>
        <family val="2"/>
      </rPr>
      <t>En el marco del contrato de obra 2132958, CONSTRUCCIÓN COLISEO DEPORTIVO TIPO AUDITORIO PARA LA INSTITUCIÓN EDUCATIVA CLEMENTE MANUEL ZABALA FE Y ALEGRÍA - FLOR DEL CAMPO, MUNICIPIO DE CARTAGENA -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r>
  </si>
  <si>
    <t>* Falta de seguimiento del supervisor del contrato de interventoría al cumplimiento de los plazos establecidos para la entrega de los informes semanales.</t>
  </si>
  <si>
    <r>
      <rPr>
        <b/>
        <sz val="9"/>
        <rFont val="Arial"/>
        <family val="2"/>
      </rPr>
      <t xml:space="preserve">RGPPE01: </t>
    </r>
    <r>
      <rPr>
        <sz val="9"/>
        <rFont val="Arial"/>
        <family val="2"/>
      </rPr>
      <t xml:space="preserve">Impacto económico, reputacional  y operativo para la entidad, debido al incumplimiento  o retrasos en la ejecución y/o entrega de bienes y servicios en las condiciones pactadas, por causa de 
2) Retrasos  o incumplimiento por parte del cliente, consultor, interventor, contratista, entidades territoriales u otros,  de sus obligaciones contractuales, entrega de documentos técnicos
16) Debilidades en la  supervisión y control  a las obligaciones y productos entregables de la interventoría 
</t>
    </r>
  </si>
  <si>
    <t>Socializar a los supervisores a traves de piezas de comunicación los responsables, término y condiciones para la presentación de los informes semanales de interventoria.</t>
  </si>
  <si>
    <r>
      <t>Observación No. 5. Incumplimiento del plan de manejo del anticipo del Contrato Interadministrativo 2133349</t>
    </r>
    <r>
      <rPr>
        <sz val="9"/>
        <rFont val="Arial"/>
        <family val="2"/>
      </rPr>
      <t xml:space="preserve">
Con corte al 20 de mayo de 2019 queda pendiente por amortizar el </t>
    </r>
    <r>
      <rPr>
        <b/>
        <u/>
        <sz val="9"/>
        <rFont val="Arial"/>
        <family val="2"/>
      </rPr>
      <t xml:space="preserve">10% </t>
    </r>
    <r>
      <rPr>
        <sz val="9"/>
        <rFont val="Arial"/>
        <family val="2"/>
      </rPr>
      <t xml:space="preserve"> del anticipo programado, con un atraso de </t>
    </r>
    <r>
      <rPr>
        <b/>
        <sz val="9"/>
        <rFont val="Arial"/>
        <family val="2"/>
      </rPr>
      <t>48 meses</t>
    </r>
    <r>
      <rPr>
        <sz val="9"/>
        <rFont val="Arial"/>
        <family val="2"/>
      </rPr>
      <t xml:space="preserve"> frente a lo aprobado por FONADE y la Interventoría en febrero de 2015 (Plan de Manejo del Anticipo reprogramación - FMI013) para el Contrato Interadministrativo 2133349 "CONSTRUCIÓN EN PAVIMENTO RIGIDO CALLE 18, PRIMERA ETAPA, ENTRADA A LA VIRGENCITA PUENTE CLUB DE LEONES, MUNICIPIO DE SOLEDAD - ATLÁNTICO"</t>
    </r>
    <r>
      <rPr>
        <b/>
        <i/>
        <sz val="11"/>
        <rFont val="Arial"/>
        <family val="2"/>
      </rPr>
      <t/>
    </r>
  </si>
  <si>
    <t>* Dilación en el cumplimiento de las obligaciones del contratista de obra (a cargo del municipio) en la amortización del anticipo debido a que no ha presentado la última cuenta.
* Falta de supervisión del contrato de obra por parte del municipio
* Falta de control por parte del supervisor e interventor a la inversión del anticipo.</t>
  </si>
  <si>
    <r>
      <rPr>
        <b/>
        <sz val="9"/>
        <rFont val="Arial"/>
        <family val="2"/>
      </rPr>
      <t xml:space="preserve">RGPPE01: </t>
    </r>
    <r>
      <rPr>
        <sz val="9"/>
        <rFont val="Arial"/>
        <family val="2"/>
      </rPr>
      <t xml:space="preserve">Impacto económico, reputacional  y operativo para la entidad, debido al incumplimiento  o retrasos en la ejecución y/o entrega de bienes y servicios en las condiciones pactadas, por causa de:
8) Mal manejo del anticipo por parte del contratista.
</t>
    </r>
    <r>
      <rPr>
        <b/>
        <i/>
        <sz val="9"/>
        <rFont val="Arial"/>
        <family val="2"/>
      </rPr>
      <t>Alimentar causas</t>
    </r>
    <r>
      <rPr>
        <sz val="9"/>
        <rFont val="Arial"/>
        <family val="2"/>
      </rPr>
      <t xml:space="preserve">
</t>
    </r>
  </si>
  <si>
    <t>Realizar seguimiento al proceso de inicio de acción judicial FAP901 del contrato 2133349 radicado mediante memorando No. 20195000077073 del 11 de abril de 2019 en la asesoria juridica.</t>
  </si>
  <si>
    <t>Memorando Solicitud de estado proceso</t>
  </si>
  <si>
    <r>
      <t>Observación No. 6. Incumplimiento del plan de manejo del anticipo del Contrato Interadministrativo 2133713</t>
    </r>
    <r>
      <rPr>
        <sz val="9"/>
        <rFont val="Arial"/>
        <family val="2"/>
      </rPr>
      <t xml:space="preserve">
Con corte al 27 de mayo de 2019 queda pendiente por amortizar el </t>
    </r>
    <r>
      <rPr>
        <b/>
        <u/>
        <sz val="9"/>
        <rFont val="Arial"/>
        <family val="2"/>
      </rPr>
      <t>30%</t>
    </r>
    <r>
      <rPr>
        <sz val="9"/>
        <rFont val="Arial"/>
        <family val="2"/>
      </rPr>
      <t xml:space="preserve"> del anticipo programado, con un atraso de </t>
    </r>
    <r>
      <rPr>
        <b/>
        <sz val="9"/>
        <rFont val="Arial"/>
        <family val="2"/>
      </rPr>
      <t>20 meses</t>
    </r>
    <r>
      <rPr>
        <sz val="9"/>
        <rFont val="Arial"/>
        <family val="2"/>
      </rPr>
      <t xml:space="preserve"> frente a lo aprobado por FONADE y la Interventoría en abril de 2016 (Plan de Inversión del Anticipo Contrato 2133713 - FMI013 - Reprogramación 2) para el Contrato Interadministrativo 2133713 "CONSTRUCCION DEL NUEVO MERCADO PUBLICO MERCA PLAZA EN EL MUNICIPIO DE SANTA CRUZ DE LORICA"</t>
    </r>
    <r>
      <rPr>
        <b/>
        <i/>
        <sz val="9"/>
        <rFont val="Arial"/>
        <family val="2"/>
      </rPr>
      <t xml:space="preserve">
</t>
    </r>
    <r>
      <rPr>
        <sz val="9"/>
        <rFont val="Arial"/>
        <family val="2"/>
      </rPr>
      <t xml:space="preserve">
</t>
    </r>
    <r>
      <rPr>
        <b/>
        <i/>
        <u/>
        <sz val="9"/>
        <rFont val="Arial"/>
        <family val="2"/>
      </rPr>
      <t>Criterios:</t>
    </r>
    <r>
      <rPr>
        <b/>
        <i/>
        <sz val="9"/>
        <rFont val="Arial"/>
        <family val="2"/>
      </rPr>
      <t xml:space="preserve">
</t>
    </r>
    <r>
      <rPr>
        <i/>
        <sz val="9"/>
        <rFont val="Arial"/>
        <family val="2"/>
      </rPr>
      <t>- MDI720 MANUAL DE CONTRATACIÓN – FONADE - VERSIÓN 10 - Artículo 28.....Los dineros provenientes del Anticipo deben ser empleados o aplicados de acuerdo con el programa de inversiones debidamente aprobado por el supervisor o interventor del Contrato.......
- MMI001 MANUAL DE GERENCIA DE PROYECTOS - VERSIÓN 04 - Página 51 de 59
7.2.2.14 Seguimiento y control de pagos por contratación derivada y eventualmente con cargo directo al convenio....
- Plan de Inversión del Anticipo Contrato 2133713 - FMI013 - Reprogramación 2</t>
    </r>
  </si>
  <si>
    <t xml:space="preserve">* Falta de supervisión y control por parte del supervisor e interventor a la inversión del anticipo
* Suspensión del contrato en aras de dar cumplimento a la normativa de salubridad del municipio. </t>
  </si>
  <si>
    <t>Comunicación</t>
  </si>
  <si>
    <t>Observación No. 7. Evaluación de la efectividad de implementación de los controles y riesgos emergentes.</t>
  </si>
  <si>
    <t>A56</t>
  </si>
  <si>
    <t>DPS 3</t>
  </si>
  <si>
    <t>La aplicación de recursos por el rubro de contingencias 2012-2018</t>
  </si>
  <si>
    <t>Subgerencia de Desarrollo de Proyectos: Ciencia Tecnología y Emprendimiento, Desarrollo Territorial, Infraestructura y competitividad, Desarrollo Económico y Social.
Subgerencia Financiera: Contabilidad y Presupuesto
Subgerencia de Operaciones
Oficina Asesora Jurídica
Grupo de Planeación y Gestión de Riesgos</t>
  </si>
  <si>
    <t>Alberto Augusto Rodriguez
Ricardo Andrés Oviedo
Bellaniris Ávila
Andrea Ortegón López
María Johana Bellaizan</t>
  </si>
  <si>
    <t xml:space="preserve">José Alexander Riaño
Catalina Sanchez 
Erik Nieves
 </t>
  </si>
  <si>
    <r>
      <rPr>
        <b/>
        <sz val="9"/>
        <color theme="1"/>
        <rFont val="Arial"/>
        <family val="2"/>
      </rPr>
      <t>Observación  No.1</t>
    </r>
    <r>
      <rPr>
        <sz val="9"/>
        <color theme="1"/>
        <rFont val="Arial"/>
        <family val="2"/>
      </rPr>
      <t>.  I</t>
    </r>
    <r>
      <rPr>
        <b/>
        <sz val="9"/>
        <color theme="1"/>
        <rFont val="Arial"/>
        <family val="2"/>
      </rPr>
      <t xml:space="preserve">nformación relacionada con la afectación de los recursos de contingencias no confiable
</t>
    </r>
    <r>
      <rPr>
        <sz val="9"/>
        <color theme="1"/>
        <rFont val="Arial"/>
        <family val="2"/>
      </rPr>
      <t xml:space="preserv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t>
    </r>
  </si>
  <si>
    <r>
      <t xml:space="preserve">Emergente  N°.1
</t>
    </r>
    <r>
      <rPr>
        <sz val="9"/>
        <color theme="1"/>
        <rFont val="Arial"/>
        <family val="2"/>
      </rPr>
      <t>Impacto operativo para la entidad por indisponibilidad y/o debilidades en la calidad de la información de recursos de contingencias (solicitud, uso  y recuperación), por causa de 1)  Falta de trazabilidad de la  información de las operaciones con recursos de contingencias de los convenios usuarios. 2) Deficiencias en la gestión documental de la entidad 3) Manejo segmentado de la información por grupos de trabajo.</t>
    </r>
  </si>
  <si>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</si>
  <si>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r>
      <t xml:space="preserve">Subgerencia de Desarrollo de proyectos
</t>
    </r>
    <r>
      <rPr>
        <sz val="9"/>
        <rFont val="Arial"/>
        <family val="2"/>
      </rPr>
      <t>(Gerentes de Unidad y de convenio)</t>
    </r>
    <r>
      <rPr>
        <b/>
        <sz val="9"/>
        <rFont val="Arial"/>
        <family val="2"/>
      </rPr>
      <t xml:space="preserve">
</t>
    </r>
  </si>
  <si>
    <t>Base de datos</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</si>
  <si>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</si>
  <si>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r>
      <t xml:space="preserve">Subgerencia de Desarrollo de proyectos 
</t>
    </r>
    <r>
      <rPr>
        <sz val="9"/>
        <rFont val="Arial"/>
        <family val="2"/>
      </rPr>
      <t>(Gerentes de Unidad y de  convenio)</t>
    </r>
    <r>
      <rPr>
        <b/>
        <sz val="9"/>
        <rFont val="Arial"/>
        <family val="2"/>
      </rPr>
      <t xml:space="preserve">
</t>
    </r>
  </si>
  <si>
    <t>Carpeta Compartida con la información de cada convenio</t>
  </si>
  <si>
    <t>Verificar el estado de las contingencias radicadas en trámite de presunto incumplimiento o en reclamación por vía judicial (FAP900 y FAP901)</t>
  </si>
  <si>
    <r>
      <t xml:space="preserve">Subgerencia de Desarrollo de proyectos
</t>
    </r>
    <r>
      <rPr>
        <sz val="9"/>
        <rFont val="Arial"/>
        <family val="2"/>
      </rPr>
      <t>(Gerentes de Unidad y de convenio)</t>
    </r>
    <r>
      <rPr>
        <b/>
        <sz val="9"/>
        <rFont val="Arial"/>
        <family val="2"/>
      </rPr>
      <t xml:space="preserve">
Subgerencia de Operaciones </t>
    </r>
    <r>
      <rPr>
        <sz val="9"/>
        <rFont val="Arial"/>
        <family val="2"/>
      </rPr>
      <t>(Grupo de Gestión Contractual)</t>
    </r>
    <r>
      <rPr>
        <b/>
        <sz val="9"/>
        <rFont val="Arial"/>
        <family val="2"/>
      </rPr>
      <t xml:space="preserve">
Oficina Asesora Jurídica</t>
    </r>
  </si>
  <si>
    <t>Base de datos (con registro actualizado)</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</si>
  <si>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</si>
  <si>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Documentos actualizados y formalizados</t>
  </si>
  <si>
    <r>
      <rPr>
        <b/>
        <sz val="9"/>
        <color theme="1"/>
        <rFont val="Arial"/>
        <family val="2"/>
      </rPr>
      <t>Observación No. 2. Cartera identificada para castigo no dada de baja en los estados financieros a diciembre de 2018.</t>
    </r>
    <r>
      <rPr>
        <sz val="9"/>
        <color theme="1"/>
        <rFont val="Arial"/>
        <family val="2"/>
      </rPr>
      <t xml:space="preserve">
Como resultado del proceso de depuración de cuentas por cobrar se estableció en la vigencia 2017,la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r>
  </si>
  <si>
    <r>
      <t xml:space="preserve">Emergente  N°.2
</t>
    </r>
    <r>
      <rPr>
        <sz val="9"/>
        <color theme="1"/>
        <rFont val="Arial"/>
        <family val="2"/>
      </rPr>
      <t xml:space="preserve">Impacto operativo para la Entidad y/o Deterioro de la imagen ante requerimientos de entes de vigilancia y control por la no depuración  de la cartera que cumple con los requisitos para ser castigada y que esta en proceso de castigo por causa de:
1) Falta de gestión y seguimiento por parte del comité de seguimiento y castigo de activos.
2) Falta de seguimiento a los planes de recuperación por parte de los gerentes de Unidad / convenio </t>
    </r>
  </si>
  <si>
    <t>Resultado de la base de datos consolidada,  presentar un resumen con el estado actual de las contingencias para que se pueda definir el castigo de cartera.</t>
  </si>
  <si>
    <r>
      <t xml:space="preserve">Subgerencia de Desarrollo de Proyectos </t>
    </r>
    <r>
      <rPr>
        <sz val="9"/>
        <rFont val="Arial"/>
        <family val="2"/>
      </rPr>
      <t>(Gerencias de Unidad)</t>
    </r>
    <r>
      <rPr>
        <b/>
        <sz val="9"/>
        <rFont val="Arial"/>
        <family val="2"/>
      </rPr>
      <t xml:space="preserve">
Oficina Asesora Jurídica</t>
    </r>
  </si>
  <si>
    <r>
      <t xml:space="preserve">
Resultados y resumen presentado al Comité de Seguimiento y Castigo de Activos
</t>
    </r>
    <r>
      <rPr>
        <strike/>
        <sz val="9"/>
        <rFont val="Arial"/>
        <family val="2"/>
      </rPr>
      <t xml:space="preserve">
</t>
    </r>
  </si>
  <si>
    <t>Evaluación y definición en el comité de seguimiento y castigo de activos  del castigo de cartera, para ser presentada y aprobada por la Junta Directiva</t>
  </si>
  <si>
    <t>Secretaria del comité de Seguimiento y castigo de activos
Miembros del Comité</t>
  </si>
  <si>
    <t>Presentar a la junta directiva la solicitud de castigo</t>
  </si>
  <si>
    <t>Comité de seguimiento y castigo de activos
Secretaría del Comité</t>
  </si>
  <si>
    <t>Acta de la Junta Directiva y presentación</t>
  </si>
  <si>
    <r>
      <rPr>
        <b/>
        <sz val="9"/>
        <color theme="1"/>
        <rFont val="Arial"/>
        <family val="2"/>
      </rPr>
      <t xml:space="preserve">Observación 3. Funciones no realizadas del Comité de Seguimiento y Castigo de Activos </t>
    </r>
    <r>
      <rPr>
        <sz val="9"/>
        <color theme="1"/>
        <rFont val="Arial"/>
        <family val="2"/>
      </rPr>
      <t xml:space="preserve">
Durante el periodo julio de 2017 a septiembre de 2019 el comité de Seguimiento y Castigo de Activos ha dejado de reunirse con periodicidad trimestral durante 8 sesiones.
</t>
    </r>
  </si>
  <si>
    <r>
      <t xml:space="preserve">Emergente N°3
</t>
    </r>
    <r>
      <rPr>
        <sz val="9"/>
        <color theme="1"/>
        <rFont val="Arial"/>
        <family val="2"/>
      </rPr>
      <t>Impacto operativo por reprocesos  debido a la omisión y/o deficiencias en el cumplimiento de las directrices establecidas por la entidad  en documentos tales como manuales, procedimientos, resoluciones, guías, entre otros por parte de los responsables por causa de:
1. Cambios estructurales en las áreas o grupos de trabajo de la entidad que no garantizan la continuidad de  las actividades asociadas al proceso.
2.  Falta de claridad en el alcance de las funciones, roles y forma de operación de los comités.</t>
    </r>
  </si>
  <si>
    <t xml:space="preserve">Revisar, modificar y formalizar el procedimiento PMI017 - AFECTACIÓN Y GESTION PARA LA RECUPERACIÓN DE RECURSOS DE CONTINGENCIAS, acorde con la estructura actual de la Entidad y definir responsables y plazos de ejecución de las actividades.
</t>
  </si>
  <si>
    <t>* Subgerencia de Desarrollo de Proyectos
* Subgerencia Financiera
* Subgerencia Administrativa
* Subgerencia de Operaciones 
* Oficina Asesora Jurídica</t>
  </si>
  <si>
    <t>Procedimiento adoptado en el catálogo documental</t>
  </si>
  <si>
    <t>Presentar a los miembros del comité Integral de Riesgos la propuesta de unificar en uno solo el Comité de seguimiento y castigo de Activos y el Comité Integral de Riesgos.</t>
  </si>
  <si>
    <t>Acta de comité integral de Riesgos</t>
  </si>
  <si>
    <t xml:space="preserve">Convocar y reactivar las sesiones periódicas del comité de seguimiento y castigo de activos </t>
  </si>
  <si>
    <t xml:space="preserve">
Secretaria Técnica del comité de seguimiento y castigo de activos
Miembros del comité 
</t>
  </si>
  <si>
    <t>Actas de comité se seguimiento y castigo de activos</t>
  </si>
  <si>
    <r>
      <rPr>
        <b/>
        <sz val="9"/>
        <color theme="1"/>
        <rFont val="Arial"/>
        <family val="2"/>
      </rPr>
      <t>Observación 4. Gestión ineficiente que genera el uso de recursos de contingencias</t>
    </r>
    <r>
      <rPr>
        <sz val="9"/>
        <color theme="1"/>
        <rFont val="Arial"/>
        <family val="2"/>
      </rPr>
      <t xml:space="preserve">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Deficiencias en la calidad de las obras ejecutadas e incumplimiento de la normatividad Técnica  materializándose en 7 de 14 convenios (50%), Inconsistencias con los diseños iniciales recibidos  por parte de FONADE materializándose en 7 de 14 convenios (50%) y Saldo pendiente de amortización del anticipo materializándose en 6 de 14 convenios (42.86%)</t>
    </r>
  </si>
  <si>
    <r>
      <rPr>
        <b/>
        <sz val="9"/>
        <color theme="1"/>
        <rFont val="Arial"/>
        <family val="2"/>
      </rPr>
      <t>RGPPE05</t>
    </r>
    <r>
      <rPr>
        <sz val="9"/>
        <color theme="1"/>
        <rFont val="Arial"/>
        <family val="2"/>
      </rPr>
      <t xml:space="preserve">
Deterioro de la imagen de la entidad por quejas y reclamos de los clientes y/o beneficiarios de proyectos debido a las dificultades para la entrega al cliente de los productos y/o servicios contratados por causa de. 1) incumplimiento del contratista y/o interventoría  respecto a plazos, cantidad y calidad de los bienes y/o servicios contratados
 2) Defectos  en las terminaciones y acabados por parte del contratista.
 3) ausencia y/o no exigibilidad de las pruebas técnicas, ensayos y/o certificados del control de calidad, por parte del interventor y/o supervisor.  4) asignación insuficiente de presupuesto al supervisor para realizar las visitas de campo necesarias.  5) Omisión  por parte  del contratista de las  especificaciones técnicas, de calidad y de la normativa vigente exigidas por la ley , el cliente y/o beneficiario 6) deficiencias técnicas en los diseños aportados  por el cliente o entregados por  el consultor contratado por </t>
    </r>
    <r>
      <rPr>
        <sz val="9"/>
        <rFont val="Arial"/>
        <family val="2"/>
      </rPr>
      <t xml:space="preserve">EnTerritorio </t>
    </r>
    <r>
      <rPr>
        <sz val="9"/>
        <color theme="1"/>
        <rFont val="Arial"/>
        <family val="2"/>
      </rPr>
      <t xml:space="preserve"> 7) cambios en  los diseños o especificaciones de los productos sin  previo consentimiento  por parte del cliente y la interventoría. 8) Omisiones en la recepción de productos y/o servicios por parte de terceros ( municipio, beneficiarios entre otros)</t>
    </r>
  </si>
  <si>
    <r>
      <t xml:space="preserve">Subgerencia de Desarrollo de Proyectos 
</t>
    </r>
    <r>
      <rPr>
        <sz val="9"/>
        <rFont val="Arial"/>
        <family val="2"/>
      </rPr>
      <t>Gerencia de Unidad Gerencias de Convenio /Supervisores</t>
    </r>
  </si>
  <si>
    <t>Elaborar las  matrices de riesgos por cada uno de los proyectos para su identificación ,asignación y seguimiento y trasladar el resultado de las mismas al negocio validando la afectación en plazo, presupuesto, diseños, ubicación geográfica, entre otros criterios.</t>
  </si>
  <si>
    <r>
      <rPr>
        <b/>
        <sz val="9"/>
        <rFont val="Arial"/>
        <family val="2"/>
      </rPr>
      <t xml:space="preserve">Subgerencia de Desarrollo de Proyectos
</t>
    </r>
    <r>
      <rPr>
        <sz val="9"/>
        <rFont val="Arial"/>
        <family val="2"/>
      </rPr>
      <t>Gerencia de Unidad Gerencias de Convenio</t>
    </r>
  </si>
  <si>
    <t>Matrices de riesgos por proyecto y/o por convenio nuevo suscrito</t>
  </si>
  <si>
    <t>Elaborar las  matrices de riesgos por cada uno de los proyectos para su identificación ,asignación y seguimiento y trasladar el resultado de las mismas al negocio (Plazos, presupuesto. Diseños, ubicación geográfica, entre otros)</t>
  </si>
  <si>
    <r>
      <rPr>
        <b/>
        <sz val="9"/>
        <rFont val="Arial"/>
        <family val="2"/>
      </rPr>
      <t xml:space="preserve">Subgerencia de Desarrollo de Proyectos </t>
    </r>
    <r>
      <rPr>
        <sz val="9"/>
        <rFont val="Arial"/>
        <family val="2"/>
      </rPr>
      <t xml:space="preserve">
Gerencia de Unidad Gerencias de Convenio</t>
    </r>
  </si>
  <si>
    <t>Correos electrónicos y/o actas de comité de seguimiento y/o minutas del convenio donde se evidencie el resultado obtenido con base en la matriz de riesgos elaborada</t>
  </si>
  <si>
    <t>Revisar los perfiles de los Gerentes y/o Supervisores de los convenios y contratos con el fin de garantizar que cumplan con los requisitos mínimos requeridos para el desarrollo de su actividad.</t>
  </si>
  <si>
    <r>
      <rPr>
        <b/>
        <sz val="9"/>
        <rFont val="Arial"/>
        <family val="2"/>
      </rPr>
      <t xml:space="preserve">Subgerencia de Desarrollo de Proyectos </t>
    </r>
    <r>
      <rPr>
        <sz val="9"/>
        <rFont val="Arial"/>
        <family val="2"/>
      </rPr>
      <t xml:space="preserve">
Gerencia de Unidad </t>
    </r>
  </si>
  <si>
    <t>Documento de validación de los Perfiles de Gerentes de Convenio y Supervisores analizado con los respectivos soportes</t>
  </si>
  <si>
    <r>
      <t xml:space="preserve">Observación No. 5. Evaluación de la efectividad de implementación de los controles y riesgos emergentes.
</t>
    </r>
    <r>
      <rPr>
        <sz val="9"/>
        <color theme="1"/>
        <rFont val="Arial"/>
        <family val="2"/>
      </rPr>
      <t>Producto de la auditoría  se estableció una efectividad promedio de 43,5% en la implementación para los dos (2) controles evaluados y se identificaron tres (3) riesgos emergentes.</t>
    </r>
  </si>
  <si>
    <t>Realizar el reporte del evento de riesgo de las observaciones identificadas</t>
  </si>
  <si>
    <r>
      <t xml:space="preserve">
Gerencias de Grupo de Desarrollo de Proyectos</t>
    </r>
    <r>
      <rPr>
        <sz val="9"/>
        <rFont val="Arial"/>
        <family val="2"/>
      </rPr>
      <t xml:space="preserve"> (Gerentes de Convenio)    
</t>
    </r>
    <r>
      <rPr>
        <b/>
        <sz val="9"/>
        <rFont val="Arial"/>
        <family val="2"/>
      </rPr>
      <t xml:space="preserve">Gerencia de planeación y Gestión de Riesgos    </t>
    </r>
    <r>
      <rPr>
        <sz val="9"/>
        <rFont val="Arial"/>
        <family val="2"/>
      </rPr>
      <t xml:space="preserve">          
</t>
    </r>
  </si>
  <si>
    <t>Evento de Riesgo Reportado</t>
  </si>
  <si>
    <t xml:space="preserve">
Subgerencia de Desarrollo de Proyectos: Ciencia Tecnología y Emprendimiento, Desarrollo Territorial, Infraestructura y competitividad, Desarrollo Económico y Social.
Subgerencia Financiera: Contabilidad y Presupuesto
Subgerencia de Operaciones
Oficina Asesora Jurídica
Grupo de Planeación y Gestión de Riesgos</t>
  </si>
  <si>
    <t xml:space="preserve">José Alexander Riaño - Contrato 2019027
Catalina Sanchez Contrato 2019032
Erik Humberto Nieves - Contrato 2019029
</t>
  </si>
  <si>
    <r>
      <t xml:space="preserve">Manual de crisis: en proceso de actualización
Manual de imagen Corporativa: Mesa de trabajo con Planeación Contractual y radicación de memorando 20191000121823 para la solicitud de estudios previos de contratación del Manual.
Manual de Comunicación:  en proceso de actualización
</t>
    </r>
    <r>
      <rPr>
        <b/>
        <u/>
        <sz val="10"/>
        <color theme="1"/>
        <rFont val="Arial"/>
        <family val="2"/>
      </rPr>
      <t>Corte a 30 de Septiembre de 2019</t>
    </r>
    <r>
      <rPr>
        <sz val="10"/>
        <color theme="1"/>
        <rFont val="Arial"/>
        <family val="2"/>
      </rPr>
      <t xml:space="preserve">
Manual de crisis: Se solicitó a  Desarrollo Organizacional  a través de CIC (Caso RF-59485-2-987) la actualización del documento el 5 de agosto del presente año. 
Manual de imagen Corporativa: Se solicitó por medio de memorando 20194000166823 la apertura del proceso de selección de contratación directa de la empresa BIKSAK S.A.S., de acuerdo a los resultados de los Estudios Previos.
Manual de Comunicación: en proceso de actualización
Soportes: Solicitud de publicación GDI801, solicitudes de contratacion
</t>
    </r>
    <r>
      <rPr>
        <b/>
        <u/>
        <sz val="10"/>
        <color theme="1"/>
        <rFont val="Arial"/>
        <family val="2"/>
      </rPr>
      <t xml:space="preserve">Corte diciembre de 2019
</t>
    </r>
    <r>
      <rPr>
        <sz val="10"/>
        <color theme="1"/>
        <rFont val="Arial"/>
        <family val="2"/>
      </rPr>
      <t>Manual de crisis: Se actualizó y publicó en el catálogo documental la  Guía para el manejo de crisis en medios de comunicación GDI801 (30/10/2019)
Manual de imagen Corporativa - MDI011: Se actualizó el Manual de Identidad Visual Corporativa (31/12/2019)
Manual de Comunicación: Se actualizó y publicó en el catálogo documental el Manual de Comunicaciones - MDI010. (31/12/2019)</t>
    </r>
  </si>
  <si>
    <r>
      <rPr>
        <b/>
        <sz val="9"/>
        <rFont val="Arial"/>
        <family val="2"/>
      </rPr>
      <t>Con corte a 31 de marzo:</t>
    </r>
    <r>
      <rPr>
        <sz val="9"/>
        <rFont val="Arial"/>
        <family val="2"/>
      </rPr>
      <t xml:space="preserve">
La Subgerencia de Contratación no reporto información por lo tanto se reporta 0%.
</t>
    </r>
    <r>
      <rPr>
        <b/>
        <sz val="9"/>
        <rFont val="Arial"/>
        <family val="2"/>
      </rPr>
      <t>Con corte a 30 de junio de 2019:</t>
    </r>
    <r>
      <rPr>
        <sz val="9"/>
        <rFont val="Arial"/>
        <family val="2"/>
      </rPr>
      <t xml:space="preserve">
La Subgerencia de Operaciones no reporto información por lo tanto se reporta avance con 0%. La Subgerencia no radicó solicitud de ajuste en la fecha, ni en la actividad.
</t>
    </r>
    <r>
      <rPr>
        <b/>
        <sz val="9"/>
        <rFont val="Arial"/>
        <family val="2"/>
      </rPr>
      <t>Con corte a 30 de Septiembre:</t>
    </r>
    <r>
      <rPr>
        <sz val="9"/>
        <rFont val="Arial"/>
        <family val="2"/>
      </rPr>
      <t xml:space="preserv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t>
    </r>
    <r>
      <rPr>
        <b/>
        <u/>
        <sz val="9"/>
        <rFont val="Arial"/>
        <family val="2"/>
      </rPr>
      <t xml:space="preserve">Corte diciembre de 2019
</t>
    </r>
    <r>
      <rPr>
        <sz val="9"/>
        <rFont val="Arial"/>
        <family val="2"/>
      </rPr>
      <t xml:space="preserve">Se expidió la Circular No. 011 Del 27 de noviembre de 2019: "CLÁUSULA EXCLUSIÓN DE RESPONSABILIDAD POR ESTUDIOS, DISEÑOS, E INFORMACIÓN SUMINISTRADA POR LA ENTIDAD CONTRATANTE"  publicada en el catálogo documental. 2019https://www.enterritorio.gov.co/CatalogoDocumental/procesos/subversion/SGC/Documentos/4_ActosAdministrativos/CIRCULARES/2019/CIRCULAR%20INTERNA%20011.pdf
</t>
    </r>
  </si>
  <si>
    <t>Con memorando 20195000190963 del 18 de octubre de 2019, se solicita modificar la accion planteada inicialmente, la fecha de cumplimiento y la unidad de medida.</t>
  </si>
  <si>
    <t>Las veces que se requiera contratar</t>
  </si>
  <si>
    <r>
      <rPr>
        <b/>
        <sz val="11"/>
        <rFont val="Arial Narrow"/>
        <family val="2"/>
      </rPr>
      <t>Corte a septiembre de 2019:</t>
    </r>
    <r>
      <rPr>
        <sz val="11"/>
        <rFont val="Arial Narrow"/>
        <family val="2"/>
      </rPr>
      <t xml:space="preserve">
La Subgerencia de Desarrollo de Proyectos realizó mesas trabajo con el grupo de Desarrollo Organizacional con el fin de aclarar el procedimiento y la metodologia para cada tramite. Soporte matriz de seguimiento documental, control de asistencia reuniones. Fecha anterior 30/09/2019</t>
    </r>
    <r>
      <rPr>
        <b/>
        <u/>
        <sz val="11"/>
        <rFont val="Arial Narrow"/>
        <family val="2"/>
      </rPr>
      <t xml:space="preserve">
</t>
    </r>
    <r>
      <rPr>
        <b/>
        <sz val="11"/>
        <rFont val="Arial Narrow"/>
        <family val="2"/>
      </rPr>
      <t>Corte diciembre de 2019</t>
    </r>
    <r>
      <rPr>
        <b/>
        <u/>
        <sz val="11"/>
        <rFont val="Arial Narrow"/>
        <family val="2"/>
      </rPr>
      <t xml:space="preserve">
</t>
    </r>
    <r>
      <rPr>
        <sz val="11"/>
        <rFont val="Arial Narrow"/>
        <family val="2"/>
      </rPr>
      <t>El grupo de Desarrollo de Proyectos 2 adjuntó formato FMI013 modificado, el cual fue publicado con el número de caso 1161.</t>
    </r>
  </si>
  <si>
    <t xml:space="preserve">El Subgerente de Desarrollo de Proyectos radicó memorando No. 20192700183223 del 03 de octubre de 2019 solicitando reformulación del plazo </t>
  </si>
  <si>
    <t>Socializacion del FMI013 ajustado a supervisores e interventores</t>
  </si>
  <si>
    <r>
      <rPr>
        <b/>
        <sz val="11"/>
        <rFont val="Arial Narrow"/>
        <family val="2"/>
      </rPr>
      <t>Corte a septiembre de 2019:</t>
    </r>
    <r>
      <rPr>
        <sz val="11"/>
        <rFont val="Arial Narrow"/>
        <family val="2"/>
      </rPr>
      <t xml:space="preserve">
La Subgerencia de Desarrollo de Proyectos realizó mesas trabajo con el grupo de Desarrollo Organizacional con el fin de aclarar el procedimiento y la metodologia para cada tramite. Soporte matriz de seguimiento documental, control de asistencia reuniones. Fecha anterior 15/10/2019
</t>
    </r>
    <r>
      <rPr>
        <b/>
        <sz val="11"/>
        <rFont val="Arial Narrow"/>
        <family val="2"/>
      </rPr>
      <t>Corte diciembre de 2019</t>
    </r>
    <r>
      <rPr>
        <sz val="11"/>
        <rFont val="Arial Narrow"/>
        <family val="2"/>
      </rPr>
      <t xml:space="preserve">
El grupo de Desarrollo de Proyectos 2 realizó mesas de trabajo con los supervisores y coordinadores a los que aplica el formato y de esta manera se aprobaron los ajustes.</t>
    </r>
  </si>
  <si>
    <t>Formato FMI017 publicado en el catálogo documental.</t>
  </si>
  <si>
    <r>
      <rPr>
        <b/>
        <sz val="11"/>
        <rFont val="Arial Narrow"/>
        <family val="2"/>
      </rPr>
      <t>Corte a septiembre de 2019:</t>
    </r>
    <r>
      <rPr>
        <sz val="11"/>
        <rFont val="Arial Narrow"/>
        <family val="2"/>
      </rPr>
      <t xml:space="preserve">
La Subgerencia de Desarrollo de Proyectos realizó mesas trabajo con el grupo de Desarrollo Organizacional con el fin de aclarar el procedimiento y la metodologia para cada tramite. Soporte matriz de seguimiento documental, control de asistencia reuniones. Fecha anterior 30/09/2019
</t>
    </r>
    <r>
      <rPr>
        <b/>
        <sz val="11"/>
        <rFont val="Arial Narrow"/>
        <family val="2"/>
      </rPr>
      <t>Corte diciembre de 2019</t>
    </r>
    <r>
      <rPr>
        <sz val="11"/>
        <rFont val="Arial Narrow"/>
        <family val="2"/>
      </rPr>
      <t xml:space="preserve">
El grupo de Desarrollo de Proyectos 2 adjuntó formato FMI017 modificado, el cual fue aprobado y se encuentra pendiente por publicación.</t>
    </r>
  </si>
  <si>
    <t>Socializacion del FMI017 ajustado a supervisores e interventores</t>
  </si>
  <si>
    <r>
      <rPr>
        <b/>
        <sz val="11"/>
        <rFont val="Arial Narrow"/>
        <family val="2"/>
      </rPr>
      <t>Corte a septiembre de 2019:</t>
    </r>
    <r>
      <rPr>
        <sz val="11"/>
        <rFont val="Arial Narrow"/>
        <family val="2"/>
      </rPr>
      <t xml:space="preserve">
La Subgerencia de Desarrollo de Proyectos realizó mesas trabajo con el grupo de Desarrollo Organizacional con el fin de aclarar el procedimiento y la metodologia para cada tramite. Soporte matriz de seguimiento documental, control de asistencia reuniones. Fecha anterior 15/12/2019</t>
    </r>
    <r>
      <rPr>
        <b/>
        <sz val="11"/>
        <rFont val="Arial Narrow"/>
        <family val="2"/>
      </rPr>
      <t xml:space="preserve">
Corte diciembre de 2019</t>
    </r>
    <r>
      <rPr>
        <sz val="11"/>
        <rFont val="Arial Narrow"/>
        <family val="2"/>
      </rPr>
      <t xml:space="preserve">
El grupo de Desarrollo de Proyectos 2 realizó mesas de trabajo con los supervisores y coordinadores a los que aplica el formato y de esta manera se aprobaron los ajustes.</t>
    </r>
  </si>
  <si>
    <r>
      <rPr>
        <b/>
        <sz val="10"/>
        <rFont val="Arial"/>
        <family val="2"/>
      </rPr>
      <t>Corte dic 2019:</t>
    </r>
    <r>
      <rPr>
        <sz val="10"/>
        <rFont val="Arial"/>
        <family val="2"/>
      </rPr>
      <t xml:space="preserve"> </t>
    </r>
    <r>
      <rPr>
        <b/>
        <sz val="10"/>
        <rFont val="Arial"/>
        <family val="2"/>
      </rPr>
      <t>*</t>
    </r>
    <r>
      <rPr>
        <sz val="10"/>
        <rFont val="Arial"/>
        <family val="2"/>
      </rPr>
      <t xml:space="preserve"> Se adjunta acta reunión mes de noviembre mesa trabajo entre gerentes convenio y gerencia fábricas donde se acordó dar prioridad a la liquidación de los contratos derivados suscritos con Bpyacá, Nariño y Putumayo.</t>
    </r>
    <r>
      <rPr>
        <b/>
        <sz val="10"/>
        <rFont val="Arial"/>
        <family val="2"/>
      </rPr>
      <t>*</t>
    </r>
    <r>
      <rPr>
        <sz val="10"/>
        <rFont val="Arial"/>
        <family val="2"/>
      </rPr>
      <t xml:space="preserve"> Así mismo se adjunta acta mesa trabajo del mes de diciembre donde se muestra avance y visitas realizadas a obras de Boyacá, NAriño y Putumayo con el fin de dar celeridad en su liquidación.</t>
    </r>
  </si>
  <si>
    <r>
      <rPr>
        <b/>
        <sz val="10"/>
        <rFont val="Arial"/>
        <family val="2"/>
      </rPr>
      <t xml:space="preserve">Corte dic 2019: </t>
    </r>
    <r>
      <rPr>
        <sz val="10"/>
        <rFont val="Arial"/>
        <family val="2"/>
      </rPr>
      <t>Se suscribió prórroga 1 (el 3 de septiembre de 2019 hasta 31 mayo de 2020), con el fin de ejectutar el saldo pendiente ($408,746,584) y garantizar el servicio de fotocopiado, impresión y scaneo. Soportes: "ADICIÓN, REDUCCIÓN, MODIFICACIÓN CONTRATO 2018882" y "PRORROGA 2018882".</t>
    </r>
  </si>
  <si>
    <t>3) Solicitar al Grupo de Servicios Administrativos  sensibilización en transferencia documental y ORFEO</t>
  </si>
  <si>
    <t xml:space="preserve">Gerencia de convenio y gerencia de unidad y  Gerencia de fábricas </t>
  </si>
  <si>
    <t>Se encuentra pendiente adjuntar la evidencia del estado actualizado en E-kogui y la respuesta dada tanto a la gerencia convenio como a la subgerencia de operaciones.</t>
  </si>
  <si>
    <r>
      <rPr>
        <b/>
        <sz val="10"/>
        <rFont val="Arial"/>
        <family val="2"/>
      </rPr>
      <t>Corte dic 2019:</t>
    </r>
    <r>
      <rPr>
        <sz val="10"/>
        <rFont val="Arial"/>
        <family val="2"/>
      </rPr>
      <t xml:space="preserve"> La oficina Asesora Jurídica aportó demanda contra el Departamento de la Guajira radicada el 31 octubre de 2018 ante el tribunal administrativo de la Guajira; así mismo adjuntó el auto admisorio del 15 marzo de 2019 de la demanda por parte de este tribunal (despacho 03).</t>
    </r>
  </si>
  <si>
    <r>
      <t>Corte dic 2019:</t>
    </r>
    <r>
      <rPr>
        <sz val="10"/>
        <rFont val="Arial"/>
        <family val="2"/>
      </rPr>
      <t xml:space="preserve"> La gerencia convenio adjunta acta reunión con gerencia de fábricas donde se aclara que ya fueron subsanadas lps onconvenientes tenidos con los proyectos en menciónde la observación generad producto de esta auditoría</t>
    </r>
  </si>
  <si>
    <r>
      <rPr>
        <b/>
        <sz val="10"/>
        <rFont val="Arial"/>
        <family val="2"/>
      </rPr>
      <t>Corte dic 2019:</t>
    </r>
    <r>
      <rPr>
        <sz val="10"/>
        <rFont val="Arial"/>
        <family val="2"/>
      </rPr>
      <t xml:space="preserve"> Se adjuntan los 5 formatos diligenciados de reporte eventos de riesgo por cada observación de la auditoría</t>
    </r>
  </si>
  <si>
    <t>Soportes seguimiento avances anteriores</t>
  </si>
  <si>
    <r>
      <rPr>
        <b/>
        <sz val="11"/>
        <color theme="1"/>
        <rFont val="Arial Narrow"/>
        <family val="2"/>
      </rPr>
      <t>Seguimiento  a septiembre 2019</t>
    </r>
    <r>
      <rPr>
        <sz val="11"/>
        <color theme="1"/>
        <rFont val="Arial Narrow"/>
        <family val="2"/>
      </rPr>
      <t xml:space="preserve">
El Grupo de Planeación Contractual dió  respuesta a la Subgerencia de Desarrollo de Proyectos mediante memorando con radicado N° 20195100115103 del día 10 de junio de 2019, en la cual se acoje  a la solicitud realizada donde se indica que se incorporará en los Estudios previos la normativa respecto a la prospección arqueológica.
La actividad  se encuentra en proceso de verificacion normativa y juridico contractual por parte de la Subgerencia de </t>
    </r>
    <r>
      <rPr>
        <sz val="11"/>
        <rFont val="Arial Narrow"/>
        <family val="2"/>
      </rPr>
      <t>Operacioenes
Por parte de los auditados "Se solicita ampliar el plazo para cumplir esta acción hasta  el 30 de noviembre de 2019."
Por medio de memorando N°20195000190963 se reformulan las acciones a las observaciones 4 y 6</t>
    </r>
    <r>
      <rPr>
        <sz val="11"/>
        <color theme="1"/>
        <rFont val="Arial Narrow"/>
        <family val="2"/>
      </rPr>
      <t xml:space="preserve"> frente a la fecha final de las mismas 
</t>
    </r>
    <r>
      <rPr>
        <b/>
        <sz val="11"/>
        <color theme="1"/>
        <rFont val="Arial Narrow"/>
        <family val="2"/>
      </rPr>
      <t xml:space="preserve">SEGUIMIENTO A DICIEMBRE DE 2019
</t>
    </r>
    <r>
      <rPr>
        <sz val="11"/>
        <color theme="1"/>
        <rFont val="Arial Narrow"/>
        <family val="2"/>
      </rPr>
      <t>El producto asociado a esta accion no ha sido entregado, argumentando que:</t>
    </r>
    <r>
      <rPr>
        <i/>
        <sz val="11"/>
        <color theme="1"/>
        <rFont val="Arial Narrow"/>
        <family val="2"/>
      </rPr>
      <t xml:space="preserve"> En estos momentos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t>
    </r>
    <r>
      <rPr>
        <sz val="11"/>
        <color theme="1"/>
        <rFont val="Arial Narrow"/>
        <family val="2"/>
      </rPr>
      <t xml:space="preserve">
Se adjunta al presente seguimiento un correo electrónico por parte del gerente del grupo de planeación contractual en el que socializa con algunos profesionales de su equipo la obligatoriedad de cumplir con lo relacionado en la presente observación. 
Evidencias recibidas:
* Formato FAP 601  Control de asistencia mesa de trabajo 22-11-2019 Grupo de Planeación Contractual.
* Correo de socialización de la acción al los profesionales del Grupo de Planeación Contractual. 
* Esrtudio previo de "...obras a construir en la vía transversal de la macarena en el tramo Baraya - Colombia" Radicado N°20192700206773  Ver Pagina 14</t>
    </r>
  </si>
  <si>
    <r>
      <t xml:space="preserve">Seguimiento septiembre 2019 </t>
    </r>
    <r>
      <rPr>
        <sz val="11"/>
        <color theme="1"/>
        <rFont val="Arial Narrow"/>
        <family val="2"/>
      </rPr>
      <t xml:space="preserve">No se registra avance de la actividad. Sin embargo, el responsable del proceso, por medio de correo electrónico presentó la siguiente aclaración: </t>
    </r>
    <r>
      <rPr>
        <i/>
        <sz val="11"/>
        <color theme="1"/>
        <rFont val="Arial Narrow"/>
        <family val="2"/>
      </rPr>
      <t>Es preciso aclarar que en la actualidad se unificó los FAP 900 y FAP901 que hacen parte integral del PAP 902 referido al procedimiento de inicio de acción judicial, lo cual conlleva a un cambio del mismo procedimiento, el cual será entregado en noviembre de 2019, sólo hasta tanto se cuente con el nuevo procedimiento se socializará y se capacitará conforme al compromiso asumido, así mismo el cambio del procedimiento de del proceso de gestión jurídica, se actualizará lo relacionado con los acuerdos de niveles de servicio, por todo lo anterior se presentara la solicitud de reformulación del plan de mejora de las respectivas actividades y con la modificación del plazo y las actividades.</t>
    </r>
    <r>
      <rPr>
        <b/>
        <sz val="11"/>
        <color theme="1"/>
        <rFont val="Arial Narrow"/>
        <family val="2"/>
      </rPr>
      <t xml:space="preserve">
Memorando de reformulación N°20191100261771 del 23 de octubre de 2019 suscrito por el gerente de Unidad Oficina Asesora Jurídica
SEGUIMIENTO A DICIEMBRE DE 2019
</t>
    </r>
    <r>
      <rPr>
        <sz val="11"/>
        <color theme="1"/>
        <rFont val="Arial Narrow"/>
        <family val="2"/>
      </rPr>
      <t>Memorando de reformulación N°20191100221373  del 09 de diciembre de 2019 suscrito por la asesrora Jurídica solicitando ampliar el plazo para el cumplimiento de la accion y el producto asociado.</t>
    </r>
  </si>
  <si>
    <t>Memorando de reformulación N°20191100221373  del 09 de diciembre de 2019</t>
  </si>
  <si>
    <r>
      <t xml:space="preserve">Seguimiento septiembre 2019 </t>
    </r>
    <r>
      <rPr>
        <sz val="11"/>
        <color theme="1"/>
        <rFont val="Arial Narrow"/>
        <family val="2"/>
      </rPr>
      <t>No se registra avance de la actividad. Sin embargo, el responsable del proceso, por medio de correo electrónico presentó la siguiente aclaración:</t>
    </r>
    <r>
      <rPr>
        <i/>
        <sz val="11"/>
        <color theme="1"/>
        <rFont val="Arial Narrow"/>
        <family val="2"/>
      </rPr>
      <t xml:space="preserve"> Es preciso aclarar que en la actualidad se unificó los FAB 900 y FAB901 que hacen parte integral del PAP 902 referido al procedimiento de inicio de acción judicial, lo cual conlleva a un cambio del mismo procedimiento, el cual será entregado en noviembre de 2019, sólo hasta tanto se cuente con el nuevo procedimiento se socializará y se capacitará conforme al compromiso asumido, así mismo el cambio del procedimiento de del proceso de gestión jurídica, se actualizará lo relacionado con los acuerdos de niveles de servicio, por todo lo anterior se presentara la solicitud de reformulación del plan de mejora de las respectivas actividades y con la modificación del plazo y las actividades.</t>
    </r>
    <r>
      <rPr>
        <b/>
        <sz val="11"/>
        <color theme="1"/>
        <rFont val="Arial Narrow"/>
        <family val="2"/>
      </rPr>
      <t xml:space="preserve">
Memorando de reformulación N°20191100261771 del 23 de octubre de 2019 suscrito por el gerente de Unidad Oficina Asesora Jurídica
SEGUIMIENTO A DICIEMBRE DE 2019
</t>
    </r>
    <r>
      <rPr>
        <sz val="11"/>
        <color theme="1"/>
        <rFont val="Arial Narrow"/>
        <family val="2"/>
      </rPr>
      <t>Memorando de reformulación N°20191100221373  del 09 de diciembre de 2019 suscrito por la asesrora Jurídica solicitando ampliar el plazo para el cumplimiento de la accion y el producto asociado.</t>
    </r>
  </si>
  <si>
    <r>
      <t xml:space="preserve">Seguimiento Septiembre 2019
</t>
    </r>
    <r>
      <rPr>
        <sz val="11"/>
        <color theme="1"/>
        <rFont val="Arial Narrow"/>
        <family val="2"/>
      </rPr>
      <t>Con memorando N°20192200174673 del 17 de septiembre de 2019. La subgerencia de Desarrollo de Proyectos  solicita a los grupos de trabajo Incluir en los insumos tecnicos que soportan las novedades contractuales, las controversias contractuales existentes e incumplimientos.  Queda pendiente por parte de la SG D. de Proyectos  anexar un documento ejemplo a los grupos de trabajo adscritos a la misma, acorde con lo establecido en la acción: Incluir en los insumos tecnicos que soportan las novedades contractuales, las controversias contractuales existentes e incumplimientos.</t>
    </r>
    <r>
      <rPr>
        <b/>
        <i/>
        <sz val="11"/>
        <color theme="1"/>
        <rFont val="Arial Narrow"/>
        <family val="2"/>
      </rPr>
      <t xml:space="preserve"> Anexando un documento ejemplo.
</t>
    </r>
    <r>
      <rPr>
        <b/>
        <sz val="11"/>
        <color theme="1"/>
        <rFont val="Arial Narrow"/>
        <family val="2"/>
      </rPr>
      <t xml:space="preserve">SEGUIMIENTO A DICIEMBRE DE 2019
</t>
    </r>
    <r>
      <rPr>
        <sz val="11"/>
        <color theme="1"/>
        <rFont val="Arial Narrow"/>
        <family val="2"/>
      </rPr>
      <t xml:space="preserve">Por medio del memorando N°20192200174673 el subgerente de desarrollo de proyectos establece como imperativo para sus grupos de trabajo adscritos, incluir en las novedades contratuales los posibles incumplimientos que en contratista tenga en curso. </t>
    </r>
  </si>
  <si>
    <r>
      <rPr>
        <b/>
        <sz val="11"/>
        <color theme="1"/>
        <rFont val="Arial Narrow"/>
        <family val="2"/>
      </rPr>
      <t>Seguimiento Septiembre 2019</t>
    </r>
    <r>
      <rPr>
        <sz val="11"/>
        <color theme="1"/>
        <rFont val="Arial Narrow"/>
        <family val="2"/>
      </rPr>
      <t xml:space="preserve">
La Subgerencia de Operaciones solicita ampliar el plazo para esta actividad. Pendiente presentar la solicitud de reformulación
Por medio de memorando N°20195000190963 se reformulan las acciones a las observaciones 4 y 6 Por medio de memorando N°20195000190963 se reformulan las acciones a las observaciones 4 y 6 frente a la fecha final de las mismas
</t>
    </r>
    <r>
      <rPr>
        <b/>
        <sz val="11"/>
        <color theme="1"/>
        <rFont val="Arial Narrow"/>
        <family val="2"/>
      </rPr>
      <t>SEGUIMIENTO A DICIEMBRE DE 2019</t>
    </r>
    <r>
      <rPr>
        <sz val="11"/>
        <color theme="1"/>
        <rFont val="Arial Narrow"/>
        <family val="2"/>
      </rPr>
      <t xml:space="preserve">
Se realizó el reporte del evento de riesgo de la observación No. 6, en formato de  registro de eventos de riesgo opertivo FAP 806, el 16 /10/2019
Evidencias recibidas:
Se adjunta FAP 806 firmado</t>
    </r>
  </si>
  <si>
    <r>
      <rPr>
        <b/>
        <sz val="11"/>
        <color theme="1"/>
        <rFont val="Arial Narrow"/>
        <family val="2"/>
      </rPr>
      <t>Seguimiento Septiembre 2019</t>
    </r>
    <r>
      <rPr>
        <sz val="11"/>
        <color theme="1"/>
        <rFont val="Arial Narrow"/>
        <family val="2"/>
      </rPr>
      <t xml:space="preserve">
El formato en su diseño inicial fue socializado el 03 de septiembre de 2019. lo envia el gestor de calidad de infraestructura y competitividad (hoy Desarrollo de Proyectos 1) a los grupos de la subgerencia de Desarrollo de Proyectos y el 12 de septiembre de 2019 se recibe respuesta por parte del grupo de Desarrollo  Territorial, con quienes se acueda un ajuste al formato el  próximo  10 de octubre el cual será  la versión definitiva
</t>
    </r>
    <r>
      <rPr>
        <b/>
        <sz val="11"/>
        <color theme="1"/>
        <rFont val="Arial Narrow"/>
        <family val="2"/>
      </rPr>
      <t xml:space="preserve">SEGUIMIENTO A DICIEMBRE DE 2019
</t>
    </r>
    <r>
      <rPr>
        <sz val="11"/>
        <color theme="1"/>
        <rFont val="Arial Narrow"/>
        <family val="2"/>
      </rPr>
      <t>Se observa el formato</t>
    </r>
    <r>
      <rPr>
        <b/>
        <sz val="11"/>
        <color theme="1"/>
        <rFont val="Arial Narrow"/>
        <family val="2"/>
      </rPr>
      <t xml:space="preserve"> </t>
    </r>
    <r>
      <rPr>
        <sz val="11"/>
        <color theme="1"/>
        <rFont val="Arial Narrow"/>
        <family val="2"/>
      </rPr>
      <t>diseñado de CONTROL DE DISPOSICIÓN FINAL DE ESCOMBROS Y SOBRANTES DE EXCAVACIONES compuesto por 8 ítems, así: 1. Generalidades, 2. 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r>
  </si>
  <si>
    <r>
      <rPr>
        <b/>
        <sz val="11"/>
        <color theme="1"/>
        <rFont val="Arial Narrow"/>
        <family val="2"/>
      </rPr>
      <t>Seguimiento Septiembre 2019</t>
    </r>
    <r>
      <rPr>
        <sz val="11"/>
        <color theme="1"/>
        <rFont val="Arial Narrow"/>
        <family val="2"/>
      </rPr>
      <t xml:space="preserve">
La gerencia del convenio 197060 (grupo de Infraestructura y competitividad)  colocó el CIC N°1003 del 15 de agosto de 2019 solicitando la inclusion del formato diseñado en el catalogo documental de la entidad. Una vez socializado el formato con los grupos de trabajo, como resultado de la retroalimentación por parte del grupo de Desarrollo Territorial, se hace necesario volver a colocar un CIC  una vez en el formato  se incluyan los  ajustes propuestos  por los dos grupos mencionados 
</t>
    </r>
    <r>
      <rPr>
        <b/>
        <sz val="11"/>
        <color theme="1"/>
        <rFont val="Arial Narrow"/>
        <family val="2"/>
      </rPr>
      <t xml:space="preserve">SEGUIMIENTO A DICIEMBRE DE 2019
</t>
    </r>
    <r>
      <rPr>
        <sz val="11"/>
        <color theme="1"/>
        <rFont val="Arial Narrow"/>
        <family val="2"/>
      </rPr>
      <t>El profesional de riesgos del grupo de Desarrolo de proyectos 1  coloco el caso CIC RF63339-2-1068 del  16 de octubre de 2019 en el que solicita cargara en el catalogo documental el formato  de "Escombros" asociado a la presente acción.
En correo electronico el 19 de npviermbre de 2019  se publica el formato en el catalogo documental, denominado: "FMI088 Planilla de gestión integral de residuos de construcción y demolición RCD"</t>
    </r>
  </si>
  <si>
    <r>
      <t xml:space="preserve">Seguimiento Septiembre 2019
</t>
    </r>
    <r>
      <rPr>
        <sz val="11"/>
        <color theme="1"/>
        <rFont val="Arial Narrow"/>
        <family val="2"/>
      </rPr>
      <t xml:space="preserve">No se reporta avance de la actividad. Es necesario presentar la soliciud de reformulación del plazo de la actividad
</t>
    </r>
    <r>
      <rPr>
        <b/>
        <sz val="11"/>
        <color theme="1"/>
        <rFont val="Arial Narrow"/>
        <family val="2"/>
      </rPr>
      <t xml:space="preserve">SEGUIMIENTO A DICIEMBRE 2019
</t>
    </r>
    <r>
      <rPr>
        <sz val="11"/>
        <color theme="1"/>
        <rFont val="Arial Narrow"/>
        <family val="2"/>
      </rPr>
      <t>Se elaboro oficio No 20192000213243 del 26-11-2019, se envió por correo electrónico a cada una de las Gerencia y adicional se firmó recibido del correo.</t>
    </r>
    <r>
      <rPr>
        <b/>
        <sz val="11"/>
        <color theme="1"/>
        <rFont val="Arial Narrow"/>
        <family val="2"/>
      </rPr>
      <t xml:space="preserve"> SOCIALIZANDO EL FORMATO FMI088</t>
    </r>
  </si>
  <si>
    <r>
      <t xml:space="preserve">Seguimiento Septiembre 2019
</t>
    </r>
    <r>
      <rPr>
        <sz val="11"/>
        <color theme="1"/>
        <rFont val="Arial Narrow"/>
        <family val="2"/>
      </rPr>
      <t>No se reporta avance de la actividad. Es necesario presentar la soliciud de reformulación del plazo de la actividad</t>
    </r>
    <r>
      <rPr>
        <b/>
        <sz val="11"/>
        <color theme="1"/>
        <rFont val="Arial Narrow"/>
        <family val="2"/>
      </rPr>
      <t xml:space="preserve">
SEGUIMIENTO A DICIEMBRE 2019
</t>
    </r>
    <r>
      <rPr>
        <sz val="11"/>
        <color theme="1"/>
        <rFont val="Arial Narrow"/>
        <family val="2"/>
      </rPr>
      <t>Se evidenció FAP601 Control de Asisitencia en la que se socializa el FMI088  Planilla de gestion integral de residuos  de construccion y demolicion RDC</t>
    </r>
    <r>
      <rPr>
        <b/>
        <sz val="11"/>
        <color theme="1"/>
        <rFont val="Arial Narrow"/>
        <family val="2"/>
      </rPr>
      <t xml:space="preserve"> del 16 de diciembre de 2019</t>
    </r>
  </si>
  <si>
    <r>
      <t xml:space="preserve">Seguimiento Septiembre 2019
</t>
    </r>
    <r>
      <rPr>
        <sz val="11"/>
        <color theme="1"/>
        <rFont val="Arial Narrow"/>
        <family val="2"/>
      </rPr>
      <t>No se reporta avance de la actividad. Es necesario presentar la soliciud de reformulación del plazo de la actividad</t>
    </r>
    <r>
      <rPr>
        <b/>
        <sz val="11"/>
        <color theme="1"/>
        <rFont val="Arial Narrow"/>
        <family val="2"/>
      </rPr>
      <t xml:space="preserve">
SEGUIMIENTO A DICIEMBRE 2019
</t>
    </r>
    <r>
      <rPr>
        <sz val="11"/>
        <color theme="1"/>
        <rFont val="Arial Narrow"/>
        <family val="2"/>
      </rPr>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r>
  </si>
  <si>
    <r>
      <t xml:space="preserve">Seguimiento Septiembre 2019
</t>
    </r>
    <r>
      <rPr>
        <sz val="11"/>
        <color theme="1"/>
        <rFont val="Arial Narrow"/>
        <family val="2"/>
      </rPr>
      <t>No se reporta avance de la actividad. Es necesario presentar la soliciud de reformulación del plazo de la actividad</t>
    </r>
    <r>
      <rPr>
        <b/>
        <sz val="11"/>
        <color theme="1"/>
        <rFont val="Arial Narrow"/>
        <family val="2"/>
      </rPr>
      <t xml:space="preserve">
</t>
    </r>
    <r>
      <rPr>
        <sz val="11"/>
        <color theme="1"/>
        <rFont val="Arial Narrow"/>
        <family val="2"/>
      </rPr>
      <t>Mediante correo electrónco el usuario responsable manifiesta que no hay avance: De: Wilson Sneider Cobos Poveda &lt;wcobos@enterritorio.gov.co&gt; 
Enviado el: lunes, 7 de octubre de 2019 2:15 p. m.</t>
    </r>
    <r>
      <rPr>
        <b/>
        <sz val="11"/>
        <color theme="1"/>
        <rFont val="Arial Narrow"/>
        <family val="2"/>
      </rPr>
      <t xml:space="preserve">
</t>
    </r>
    <r>
      <rPr>
        <sz val="11"/>
        <color theme="1"/>
        <rFont val="Arial Narrow"/>
        <family val="2"/>
      </rPr>
      <t>Se presenta memorando de reformulacion N°20194300190213 modificando la fecha de fin de la accion</t>
    </r>
    <r>
      <rPr>
        <b/>
        <sz val="11"/>
        <color theme="1"/>
        <rFont val="Arial Narrow"/>
        <family val="2"/>
      </rPr>
      <t xml:space="preserve">
SEGUIMIENTO A DICIEMBRE 2019</t>
    </r>
    <r>
      <rPr>
        <sz val="11"/>
        <color theme="1"/>
        <rFont val="Arial Narrow"/>
        <family val="2"/>
      </rPr>
      <t xml:space="preserve">
Se cumple esta actividad, teniendo como soporte: "Desde el Grupo de Servicios Administravos se</t>
    </r>
    <r>
      <rPr>
        <u/>
        <sz val="11"/>
        <color theme="1"/>
        <rFont val="Arial Narrow"/>
        <family val="2"/>
      </rPr>
      <t xml:space="preserve"> estable una Guia para la clasificación de un archivado correcto</t>
    </r>
    <r>
      <rPr>
        <sz val="11"/>
        <color theme="1"/>
        <rFont val="Arial Narrow"/>
        <family val="2"/>
      </rPr>
      <t xml:space="preserve">, que será publicada por correo electronico a todos los colaboradores de la Entidad. Se adjunta Guia mencionada. Esto se cumplirá dentro de los tiempos establecidos. (15/12/2019)." en el documento antes mencionado se expresa </t>
    </r>
    <r>
      <rPr>
        <b/>
        <sz val="11"/>
        <color theme="1"/>
        <rFont val="Arial Narrow"/>
        <family val="2"/>
      </rPr>
      <t xml:space="preserve">
</t>
    </r>
    <r>
      <rPr>
        <sz val="11"/>
        <color theme="1"/>
        <rFont val="Arial Narrow"/>
        <family val="2"/>
      </rPr>
      <t>Soporte: archivo Word denominado:</t>
    </r>
    <r>
      <rPr>
        <b/>
        <sz val="11"/>
        <color theme="1"/>
        <rFont val="Arial Narrow"/>
        <family val="2"/>
      </rPr>
      <t xml:space="preserve"> </t>
    </r>
    <r>
      <rPr>
        <b/>
        <i/>
        <sz val="11"/>
        <color theme="1"/>
        <rFont val="Arial Narrow"/>
        <family val="2"/>
      </rPr>
      <t>"Estado de acción Orfeo"</t>
    </r>
  </si>
  <si>
    <r>
      <t xml:space="preserve">Memorando No,20191300060743 del 13/03/2019 con plan de trabajo actualización perfil riesgo 2019
</t>
    </r>
    <r>
      <rPr>
        <b/>
        <sz val="11"/>
        <color theme="1"/>
        <rFont val="Arial Narrow"/>
        <family val="2"/>
      </rPr>
      <t>SEGUIMIENTO A DICIEMBRE 2019</t>
    </r>
    <r>
      <rPr>
        <sz val="11"/>
        <color theme="1"/>
        <rFont val="Arial Narrow"/>
        <family val="2"/>
      </rPr>
      <t xml:space="preserve">
Teniendo en cuenta que producto de la actualización del perfil de riesgo del proceso de Gestión Financiera el riesgo RGFIN104 se unificó con el RGFIN105, este último quedo asociado a dos controles el CTRGFIN209 y el CTRGFIN205 y se actualizaron las causas. 
Evidencia: Acta de REUNIÓN INTERNA con radicado N°20191300003236</t>
    </r>
  </si>
  <si>
    <r>
      <t xml:space="preserve">Memorando No,20191300060743 del 13/03/2019 con plan de trabajo actualización perfil riesgo 2019
</t>
    </r>
    <r>
      <rPr>
        <b/>
        <sz val="11"/>
        <color theme="1"/>
        <rFont val="Arial Narrow"/>
        <family val="2"/>
      </rPr>
      <t xml:space="preserve">SEGUIMIENTO A DICIEMBRE 2019
</t>
    </r>
    <r>
      <rPr>
        <sz val="11"/>
        <color theme="1"/>
        <rFont val="Arial Narrow"/>
        <family val="2"/>
      </rPr>
      <t xml:space="preserve">Por correo electrónico del 11-12-2019 4:09 pm se allegó el perfil de riesgo actualizado por parte del grupo de Planeación y gestión de Riesgos.
</t>
    </r>
  </si>
  <si>
    <t>AVANCES A DICIEMBRE 2019</t>
  </si>
  <si>
    <r>
      <t xml:space="preserve">Seguimiento a DICIEMBRE 2019
</t>
    </r>
    <r>
      <rPr>
        <sz val="9"/>
        <color theme="1"/>
        <rFont val="Arial"/>
        <family val="2"/>
      </rPr>
      <t xml:space="preserve">Se recibe un correo electronico de la Subgerencia de Desarrollo de Proyectos con un archivo de excel adjunto en el que se observan los ítems que se van a consignar el la base de datos de las Contingencias que se han afectado en cada Grupo de la Subgerencia de Desarrollo de Proyectos. Es Importante tener en cuenta que el producto de esta actividad se requiere para iniciar y culminar otras actividades del presente plan de mejoramiento. </t>
    </r>
  </si>
  <si>
    <t>PM SUSCRITO EL 13 DE NOVIEMBRE DE 2019</t>
  </si>
  <si>
    <r>
      <t xml:space="preserve">Seguimiento a DICIEMBRE 2019
</t>
    </r>
    <r>
      <rPr>
        <sz val="9"/>
        <color theme="1"/>
        <rFont val="Arial"/>
        <family val="2"/>
      </rPr>
      <t>Esta actividad no reporta avance</t>
    </r>
    <r>
      <rPr>
        <b/>
        <sz val="9"/>
        <color theme="1"/>
        <rFont val="Arial"/>
        <family val="2"/>
      </rPr>
      <t xml:space="preserve"> </t>
    </r>
  </si>
  <si>
    <r>
      <rPr>
        <b/>
        <sz val="9"/>
        <color theme="1"/>
        <rFont val="Arial"/>
        <family val="2"/>
      </rPr>
      <t>Seguimiento a DICIEMBRE 2019</t>
    </r>
    <r>
      <rPr>
        <sz val="9"/>
        <color theme="1"/>
        <rFont val="Arial"/>
        <family val="2"/>
      </rPr>
      <t xml:space="preserve">
Esta actividad no reporta avance 
Nota aclaratoria: La presente accion Tiene como actividad predecesora la acción 1 de la observación 1</t>
    </r>
  </si>
  <si>
    <r>
      <t xml:space="preserve">Seguimiento a DICIEMBRE 2019
</t>
    </r>
    <r>
      <rPr>
        <sz val="9"/>
        <color theme="1"/>
        <rFont val="Arial"/>
        <family val="2"/>
      </rPr>
      <t xml:space="preserve">Esta actividad no reporta avance </t>
    </r>
  </si>
  <si>
    <t xml:space="preserve">
Resultados y resumen presentado al Comité de Seguimiento y Castigo de Activos</t>
  </si>
  <si>
    <r>
      <t xml:space="preserve">Seguimiento a DICIEMBRE 2019
</t>
    </r>
    <r>
      <rPr>
        <sz val="9"/>
        <color theme="1"/>
        <rFont val="Arial"/>
        <family val="2"/>
      </rPr>
      <t>Esta actividad no reporta avance 
Nota aclaratoria: La presente accion Tiene como actividad predecesora la acción 1 de la observación 1</t>
    </r>
  </si>
  <si>
    <r>
      <rPr>
        <b/>
        <sz val="9"/>
        <color theme="1"/>
        <rFont val="Arial"/>
        <family val="2"/>
      </rPr>
      <t>Seguimiento a DICIEMBRE 2019</t>
    </r>
    <r>
      <rPr>
        <sz val="9"/>
        <color theme="1"/>
        <rFont val="Arial"/>
        <family val="2"/>
      </rPr>
      <t xml:space="preserve">
Se realiza una mesa de trabajo entre los profesionales de riesgos de la Subgerencia de Operaciones, Subgerencia de Desarrollo de Proyectos y gestión contractual, en donde se acordaron compromisos asociados con el ajuste al PMI017.
Evidencia: FAP601del 9 de noviembre de 2019</t>
    </r>
  </si>
  <si>
    <t>1. Acta de comité integral de Riesgos
2. Reformulacion solicitando ampliación de plazo</t>
  </si>
  <si>
    <r>
      <t xml:space="preserve">Seguimiento a DICIEMBRE 2019
</t>
    </r>
    <r>
      <rPr>
        <sz val="9"/>
        <color theme="1"/>
        <rFont val="Arial"/>
        <family val="2"/>
      </rPr>
      <t>No se reporta avance en la presente actividad</t>
    </r>
  </si>
  <si>
    <t>1. Evento de Riesgo Reportado
2. Reformulacion de la accion solicitando la ampliación del plazo</t>
  </si>
  <si>
    <t>&lt;</t>
  </si>
  <si>
    <t>Completar informe del ultimo trimestre del 2019 con la informacion generada los dias 20 al 31 de diciembre de 2019</t>
  </si>
  <si>
    <r>
      <rPr>
        <b/>
        <sz val="9"/>
        <color theme="1"/>
        <rFont val="Arial"/>
        <family val="2"/>
      </rPr>
      <t>Corte Diciembre 2019</t>
    </r>
    <r>
      <rPr>
        <sz val="9"/>
        <color theme="1"/>
        <rFont val="Arial"/>
        <family val="2"/>
      </rPr>
      <t xml:space="preserve">
A 19/12/2019, se suscribieron 593 convenios interadministrativos vigencia 2019 con municipios para la implementación del Sisbén IV, de los cuales, 572  iniciaron operativo de campo  y de estos se han enviado 990 solicitudes (correos electrónicos) para trámite de desembolsos,  de los cuaes se remitieron 572 correos para pirmeros desembolsos  y  418 correos  para segundo desembolso.
572 primer desembolso (100%).
418 segundo desembolso (73,07%)                                        </t>
    </r>
    <r>
      <rPr>
        <b/>
        <sz val="9"/>
        <color theme="1"/>
        <rFont val="Arial"/>
        <family val="2"/>
      </rPr>
      <t>Soportes</t>
    </r>
    <r>
      <rPr>
        <sz val="9"/>
        <color theme="1"/>
        <rFont val="Arial"/>
        <family val="2"/>
      </rPr>
      <t xml:space="preserve">: * Matríz Trámites Desembolsos Sisbén IV. *Correos electrónicos remitidos por cada supervisor para el trámite de desembolsos.         </t>
    </r>
  </si>
  <si>
    <r>
      <rPr>
        <b/>
        <sz val="9"/>
        <color theme="1"/>
        <rFont val="Arial"/>
        <family val="2"/>
      </rPr>
      <t>Corte Diciembre 2019</t>
    </r>
    <r>
      <rPr>
        <sz val="9"/>
        <color theme="1"/>
        <rFont val="Arial"/>
        <family val="2"/>
      </rPr>
      <t xml:space="preserve">
De los 572 municipios que han iniciado el trámite de desembolsos, se han hecho efectivos 524 pagos de primer desembolso y 382 pagos del segundo desembolso.               
91,60% (primer desembolso)                          
66,78% (segundo desembolso).                                                               
</t>
    </r>
    <r>
      <rPr>
        <b/>
        <sz val="9"/>
        <color theme="1"/>
        <rFont val="Arial"/>
        <family val="2"/>
      </rPr>
      <t>Soportes</t>
    </r>
    <r>
      <rPr>
        <sz val="9"/>
        <color theme="1"/>
        <rFont val="Arial"/>
        <family val="2"/>
      </rPr>
      <t xml:space="preserve">:* Matríz Desembolsos Pagados Sisbén IV 2019      </t>
    </r>
  </si>
  <si>
    <t xml:space="preserve">
 Radicado del informe de gestion N° 12 dentro de las fechas pactadas.
</t>
  </si>
  <si>
    <r>
      <rPr>
        <b/>
        <sz val="9"/>
        <color theme="1"/>
        <rFont val="Arial"/>
        <family val="2"/>
      </rPr>
      <t>Corte Diciembre 2019</t>
    </r>
    <r>
      <rPr>
        <sz val="9"/>
        <color theme="1"/>
        <rFont val="Arial"/>
        <family val="2"/>
      </rPr>
      <t xml:space="preserve">
Se adjunta informe de gestión No. 11 (01/07/209-30/09/2019) radicado el 30/10/2019 en el DNP con el No. 20196630565862                                          Se informa que el 31/12/2019 vence el trimestre para presentar el informede gestión No. 12, el cual se radicará al DNP en el mes de enero de 2020.                                                            </t>
    </r>
    <r>
      <rPr>
        <b/>
        <sz val="9"/>
        <color theme="1"/>
        <rFont val="Arial"/>
        <family val="2"/>
      </rPr>
      <t>Soportes:</t>
    </r>
    <r>
      <rPr>
        <sz val="9"/>
        <color theme="1"/>
        <rFont val="Arial"/>
        <family val="2"/>
      </rPr>
      <t xml:space="preserve"> Informe de Gestión No.11 radicado el 30/10/2019 
</t>
    </r>
  </si>
  <si>
    <r>
      <rPr>
        <b/>
        <sz val="9"/>
        <color theme="1"/>
        <rFont val="Arial"/>
        <family val="2"/>
      </rPr>
      <t xml:space="preserve">Corte Diciembre 2019
</t>
    </r>
    <r>
      <rPr>
        <sz val="9"/>
        <color theme="1"/>
        <rFont val="Arial"/>
        <family val="2"/>
      </rPr>
      <t xml:space="preserve">El 25/10/2019 se realizó  mesa de trabajo en conjunto DNP y ENTerritorio para validación  del Informe de gestion N° 11.                            Por otro lado, el 09/12/2019 se adelantó mesa de trabajo para revisión preliminar del Informe de Gestión No 12 con fecha de corte el 31/12/2019.
</t>
    </r>
    <r>
      <rPr>
        <b/>
        <sz val="9"/>
        <color theme="1"/>
        <rFont val="Arial"/>
        <family val="2"/>
      </rPr>
      <t>Soportes</t>
    </r>
    <r>
      <rPr>
        <sz val="9"/>
        <color theme="1"/>
        <rFont val="Arial"/>
        <family val="2"/>
      </rPr>
      <t xml:space="preserve">: Actas de Asistencia mesas de trabajo con la fechas indicadas
</t>
    </r>
  </si>
  <si>
    <r>
      <rPr>
        <b/>
        <sz val="9"/>
        <color theme="1"/>
        <rFont val="Arial"/>
        <family val="2"/>
      </rPr>
      <t xml:space="preserve">Corte Diciembre 2019
</t>
    </r>
    <r>
      <rPr>
        <sz val="9"/>
        <color theme="1"/>
        <rFont val="Arial"/>
        <family val="2"/>
      </rPr>
      <t xml:space="preserve">Durante este período, de los 572 municipios que iniciaron barrido,se remitieron 572 correos a  entidades territoriales que evidencian el seguimiento adelantado frente al operativo de barrido. (100%)
</t>
    </r>
    <r>
      <rPr>
        <b/>
        <sz val="9"/>
        <color theme="1"/>
        <rFont val="Arial"/>
        <family val="2"/>
      </rPr>
      <t>Soportes:</t>
    </r>
    <r>
      <rPr>
        <sz val="9"/>
        <color theme="1"/>
        <rFont val="Arial"/>
        <family val="2"/>
      </rPr>
      <t xml:space="preserve"> correos gestionados  por  los supervisores con el seguimiento  adelantado.</t>
    </r>
  </si>
  <si>
    <r>
      <rPr>
        <b/>
        <sz val="9"/>
        <color theme="1"/>
        <rFont val="Arial"/>
        <family val="2"/>
      </rPr>
      <t xml:space="preserve">Vigencia 2019: </t>
    </r>
    <r>
      <rPr>
        <sz val="9"/>
        <color theme="1"/>
        <rFont val="Arial"/>
        <family val="2"/>
      </rPr>
      <t xml:space="preserve">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t>
    </r>
    <r>
      <rPr>
        <b/>
        <sz val="9"/>
        <color theme="1"/>
        <rFont val="Arial"/>
        <family val="2"/>
      </rPr>
      <t>Soportes:</t>
    </r>
    <r>
      <rPr>
        <sz val="9"/>
        <color theme="1"/>
        <rFont val="Arial"/>
        <family val="2"/>
      </rPr>
      <t xml:space="preserve">
*Oficios remitidos a los municipios con la programación de estas socializaciones.
*Actas de asistencia de las socializaciones efectuadas.</t>
    </r>
  </si>
  <si>
    <t xml:space="preserve">194
</t>
  </si>
  <si>
    <r>
      <rPr>
        <b/>
        <sz val="9"/>
        <color theme="1"/>
        <rFont val="Arial"/>
        <family val="2"/>
      </rPr>
      <t xml:space="preserve">Corte Diciembre 2019
</t>
    </r>
    <r>
      <rPr>
        <sz val="9"/>
        <color theme="1"/>
        <rFont val="Arial"/>
        <family val="2"/>
      </rPr>
      <t xml:space="preserve">De los 463 muncipios que finalizaron el operativo de barrido a corte 19/12/2019, a la fecha se han enviado correos a 418 entidades territoriales con el informe financiero y la ficha de cierre de operativo generada por el DNP para el trámite del segundo desembolso.
</t>
    </r>
    <r>
      <rPr>
        <b/>
        <sz val="9"/>
        <color theme="1"/>
        <rFont val="Arial"/>
        <family val="2"/>
      </rPr>
      <t>Soportes:</t>
    </r>
    <r>
      <rPr>
        <sz val="9"/>
        <color theme="1"/>
        <rFont val="Arial"/>
        <family val="2"/>
      </rPr>
      <t xml:space="preserve">
* Se adjuntan correos enviados por los supervisores a los municipios a su cargo.</t>
    </r>
  </si>
  <si>
    <r>
      <rPr>
        <b/>
        <sz val="9"/>
        <color theme="1"/>
        <rFont val="Arial"/>
        <family val="2"/>
      </rPr>
      <t>Corte Diciembre 2019</t>
    </r>
    <r>
      <rPr>
        <sz val="9"/>
        <color theme="1"/>
        <rFont val="Arial"/>
        <family val="2"/>
      </rPr>
      <t xml:space="preserve">
De los 463 muncipios que finalizaron el operativo de barrido y que cumplieron con todas las condiciones para generar el segundo desembolso, a la fecha se han recibido 418 corrreos (90%) con los documentos para tramitar este pago donde se inlcuye el informe final por parte de los municipios, de los cuales se han efctuado 382 pagos efectivos.                         
</t>
    </r>
    <r>
      <rPr>
        <b/>
        <sz val="9"/>
        <color theme="1"/>
        <rFont val="Arial"/>
        <family val="2"/>
      </rPr>
      <t>Soportes:</t>
    </r>
    <r>
      <rPr>
        <sz val="9"/>
        <color theme="1"/>
        <rFont val="Arial"/>
        <family val="2"/>
      </rPr>
      <t xml:space="preserve">
* Matriz  de los muncipios que ya cumplieron con los soportes (informes finales entre otros) para hacer efectivo el trámite del segundo desembolso.
*Correos para tramite de segundos desembolsos.</t>
    </r>
  </si>
  <si>
    <t xml:space="preserve">100%
</t>
  </si>
  <si>
    <t xml:space="preserve">  </t>
  </si>
  <si>
    <r>
      <rPr>
        <b/>
        <sz val="9"/>
        <color theme="1"/>
        <rFont val="Arial"/>
        <family val="2"/>
      </rPr>
      <t>Corte Diciembre 2019</t>
    </r>
    <r>
      <rPr>
        <sz val="9"/>
        <color theme="1"/>
        <rFont val="Arial"/>
        <family val="2"/>
      </rPr>
      <t xml:space="preserve">
Para este punto se reitera lo resportado en el corte del 30/09/2019, donde se informó que el 09/09/2019 se recibió por parte del Grupo de Planeación y Gestión de Riesgos correo electrónico con  la aprobación del Perfil de Riesgo definitivo del Contrato No. 216220. Se adjuntan nuevamente los mismos soportes enviados en la fecha enunciada.                      
</t>
    </r>
    <r>
      <rPr>
        <b/>
        <sz val="9"/>
        <color theme="1"/>
        <rFont val="Arial"/>
        <family val="2"/>
      </rPr>
      <t>Soportes:</t>
    </r>
    <r>
      <rPr>
        <sz val="9"/>
        <color theme="1"/>
        <rFont val="Arial"/>
        <family val="2"/>
      </rPr>
      <t xml:space="preserve">
*correos electrónicos con la gestión adelantada para la elaboración del perfil de riesgo del contrato No. 216220. 
* perfil de riesgo definitivo del contrato No. 216220 con el correo enviado por el Grupo de Planeación y gestión de Riesgos de ENTerritorio.                 </t>
    </r>
  </si>
  <si>
    <r>
      <rPr>
        <b/>
        <sz val="10"/>
        <rFont val="Arial"/>
        <family val="2"/>
      </rPr>
      <t>Corte dic 2019:</t>
    </r>
    <r>
      <rPr>
        <sz val="10"/>
        <rFont val="Arial"/>
        <family val="2"/>
      </rPr>
      <t xml:space="preserve"> La Gerencia de Unidad de Proyectos 1, presenta memorando de reformulación con racicado # 20192200230413 para el cumplimeinto de esta actividad quedando con corte a 30 marzo de 2020.</t>
    </r>
  </si>
  <si>
    <t>Se reformula fecha fin programada para el 30/03/2020</t>
  </si>
  <si>
    <t xml:space="preserve">
Alcance ESTUDIO FACTICO PARA EL INICIO DE ACCION JUDICIAL : 20192700198563 :31/10/2019  ( al radicado No 20192700062373. -14/03/2019- del estudio factico para inicio de accion judicial  en la pagina 14 No 2 hace mencion a condenar al municipio a pagar a fonade el monto de $432.441.294 por anticipo) . Segiun se consultó con la OAJ (10/12/2019) el caso  fue asignado al abogado Jose David Martinez.
Comunicado No 20192700279061  del 13/11/2019 al municipio por la gerencia de unidad donde se solicita liquidacion del contrato y gestion para devolucion de anticipo. ( Convenio Interadministrativo No. 2133894)</t>
  </si>
  <si>
    <t xml:space="preserve">20192700187093: 10/10/2019 Solicitud estado tramites radicados en la Subgerencia de Operaciones.
20192700209093:18/11/2019 , enviado a la OAJ para conocer el estado de los procesos
Segiun se consultó con la OAJ (10/12/2019) el caso de candelaria- valle  fue asignado al abogado Jose David Martinez
Correo enviado por la abogada de gerencia de Desarrollo territorial: Solicitud información estado trámite FAP900 Rad. 20192700062373 - Contrato 2133894 Candelaria, Valle del Cauca: 17/12/2019
</t>
  </si>
  <si>
    <t>Mediante correo electrónico el grupo de desarrollo territoria aporta  los editables de los formatos FMI015 y FMI016, los cuales estan en proceso de ajuste.  Se cierra la actividad y se valida la actualización y publicación con la siguiente actividad</t>
  </si>
  <si>
    <t>actualizar y publicar FMI015 y FMI016</t>
  </si>
  <si>
    <t>Depende del cumplimiento de la actividad anterior. No vencida</t>
  </si>
  <si>
    <t>Fap601 control asistencia 26/11/2019. Tema : semana de la supervisión Manual y guia de supervisión- lecciones aprendidas
Fap601 control asistencia 26/11/2019. Tema : semana de la supervisión- temas contables y presupuestales 
presentación :  LIQUIDACIÓN PRESUPUESTAL Y CONTABLE DE
CONTRATOS Y CONVENIOS</t>
  </si>
  <si>
    <t>radicado No.20192700383117, transferencia  al expediente de contrato de interventoría CONSORCIO FABRICAS MMC-030 No 2150609 ACTA DE SERVICIO 1155</t>
  </si>
  <si>
    <t>20192700377077 del 05/11/2019 - Acta de mayores y menores cantidades de obra
20192700376817 del 05/11/2019 - FMI042 Informe No. 5
20192700376777 del 05/11/2019 - FMI042 Informe No. 4
20192700376687 del 05/11/2019 - FMI042 Informe No. 3
20192700376547 del 05/11/2019 - FMI042 Informe No. 2
20192700376487 del 05/11/2019 - FMI042 Informe No. 1  
Se hablo via link  con la supervisora del contrato  2133081 (12/12/2019) con el fin de hacer seguimiento al correspondiente tramite en orfeo.</t>
  </si>
  <si>
    <t>No aplicó a la fecha. No vencida</t>
  </si>
  <si>
    <t xml:space="preserve">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22/11/2019, para los proyectos de mantenimiento de agua potable  de Istmina y Qui bdo
También se aporta archivo excel con relación de mesas de trabajo programadas de agosto a octubre 2019, para revisión de estudios previos con el area solicitante. 105 programadas y 98 ejecutadas que corresponde al 93%.
</t>
  </si>
  <si>
    <r>
      <t xml:space="preserve">Teniendo en cuenta que esta acción aplica a los procesos que tengan componente </t>
    </r>
    <r>
      <rPr>
        <b/>
        <sz val="9"/>
        <color theme="1"/>
        <rFont val="Arial"/>
        <family val="2"/>
      </rPr>
      <t>de estudios y diseños</t>
    </r>
    <r>
      <rPr>
        <sz val="9"/>
        <color theme="1"/>
        <rFont val="Arial"/>
        <family val="2"/>
      </rPr>
      <t>,   se informa que a la fecha el Grupo de Planeación Contractual no ha  adelantado procesos de este tipo. Sin embargo los profesionales de la Subgerencia de Operaciones tienen conocimiento que al momento de realizarce las mesas de trabajo para este tipo de procesos se debe tener encuenta el registro de estas variables, para lo cual se envió correo a todos los profesionales con las indicaciones a seguir: 29/10/2019.
Por otra parte,  se aporta archivo excel con relación de mesas de trabajo programadas de agosto a octubre 2019, para revisión de estudios previos con el area solicitante. 105 programadas y 98 ejecutadas que corresponde al 93%.</t>
    </r>
  </si>
  <si>
    <t xml:space="preserve">Estudio previo con radicado No.20195100210633:20/11/2019. En el  numeral 3.9.2.2  obligaciones especificas- 7 cumplir con las normas, registra la nota: "el contratista deberá tener en cuenta la vigencia de dicha normatividad y de aquella que la modifique, la adicione o la derogue"
Estudio previo radicado No.20195100217933: 03/12/2019: numeral 3.5.1 obligaciones  generales del contratista, 6-"Garantizar que las obras ejecutadas cumplan con la normatividad vigente y aplicable sin perjuicio de exigir la actualización de aquellas que hayan sido modificadas , adicionadas o derogadas"
Estudio previo radicado  20195100219933: 05/12/2019: numeral 2.2.1.1 diseño geometrico- nota: "el contratista deberá revisar  la vigencia de dicha normatividad y de aquella que la modifique, la adicione o la derogue"
Estudio previo radicado No.20195100216013: 29/11/2019- numeral 3.5.2  obligaciones especificas del contratista- 6-"Garantizar que las obras ejecutadas cumplan con la normatividad vigente y aplicable sin perjuicio de exigir la actualización de aquellas que hayan sido modificadas , adicionadas o derogadas"
</t>
  </si>
  <si>
    <t>Se realizó el reporte del evento de riesgo de la observación No. 5, en formato de  registro de eventos de riesgo opertivo FAP 806, el 15 de octubre de 2019
Id evento : 201900152</t>
  </si>
  <si>
    <t xml:space="preserve">FAP806 evento riesgo operativo para dos observaciones o memorando de reformulación de fechas </t>
  </si>
  <si>
    <t>Proyectado a ralizar el 30/12/2019</t>
  </si>
  <si>
    <t xml:space="preserve">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t>
  </si>
  <si>
    <t xml:space="preserve">Se evidenció el emvío de acciones judiciales diarias mediante correo electrónico en el mes de noviembre. (16) archivos Matriz CONTROL CORREO DE NOTIFICACIONES JUDICIALES. Xlsx.  </t>
  </si>
  <si>
    <t xml:space="preserve">Se verificó el cumplimiento frente a las demandas instauradas ante las instancias competentes de los contratos 2161440, 2162855, 2017624, 2162856, 2162858, 2162859, 2162857, 2152146. </t>
  </si>
  <si>
    <r>
      <rPr>
        <b/>
        <sz val="10"/>
        <rFont val="Arial"/>
        <family val="2"/>
      </rPr>
      <t>Seguimiento 30 de septiembre</t>
    </r>
    <r>
      <rPr>
        <sz val="10"/>
        <rFont val="Arial"/>
        <family val="2"/>
      </rPr>
      <t xml:space="preserve">
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t>
    </r>
    <r>
      <rPr>
        <b/>
        <sz val="10"/>
        <rFont val="Arial"/>
        <family val="2"/>
      </rPr>
      <t>Seguimiento 31/12/2019</t>
    </r>
    <r>
      <rPr>
        <sz val="10"/>
        <rFont val="Arial"/>
        <family val="2"/>
      </rPr>
      <t>:
El grupo de Desarrollo organizacional mediante correo electrónico de 19/12/2019 informó que: los formatos FAP900 y FAP901 se unificaron en el FAP900 Estudio técnico para el inicio de la acción judicial y se encuentran en proceso de firma de la jefe de oficina.</t>
    </r>
  </si>
  <si>
    <r>
      <rPr>
        <b/>
        <sz val="10"/>
        <rFont val="Arial"/>
        <family val="2"/>
      </rPr>
      <t xml:space="preserve">Seguimiento 30/11/2019: </t>
    </r>
    <r>
      <rPr>
        <sz val="10"/>
        <rFont val="Arial"/>
        <family val="2"/>
      </rPr>
      <t xml:space="preserve">Se verificó frente a la bases de datos que se ha cumplido el protocolo y se ha logrado depurar la BD de E-kogui.
Acción anterior: Desarrollar mesas de trabajo técnico con la Agencia Nacional de Defensa judicial cuyo objetivo es depurar las bases de datos.
</t>
    </r>
    <r>
      <rPr>
        <b/>
        <sz val="10"/>
        <rFont val="Arial"/>
        <family val="2"/>
      </rPr>
      <t xml:space="preserve">Seguimiento 31/12/2019: </t>
    </r>
    <r>
      <rPr>
        <sz val="10"/>
        <rFont val="Arial"/>
        <family val="2"/>
      </rPr>
      <t>Se evidenció</t>
    </r>
    <r>
      <rPr>
        <b/>
        <sz val="10"/>
        <rFont val="Arial"/>
        <family val="2"/>
      </rPr>
      <t xml:space="preserve"> </t>
    </r>
    <r>
      <rPr>
        <sz val="10"/>
        <rFont val="Arial"/>
        <family val="2"/>
      </rPr>
      <t>BD</t>
    </r>
    <r>
      <rPr>
        <b/>
        <sz val="10"/>
        <rFont val="Arial"/>
        <family val="2"/>
      </rPr>
      <t xml:space="preserve"> </t>
    </r>
    <r>
      <rPr>
        <sz val="10"/>
        <rFont val="Arial"/>
        <family val="2"/>
      </rPr>
      <t>depurada de los procesos en Ekogui de Enterritorio demandante y demandado.</t>
    </r>
    <r>
      <rPr>
        <b/>
        <sz val="10"/>
        <rFont val="Arial"/>
        <family val="2"/>
      </rPr>
      <t xml:space="preserve"> </t>
    </r>
  </si>
  <si>
    <r>
      <rPr>
        <b/>
        <sz val="10"/>
        <rFont val="Arial"/>
        <family val="2"/>
      </rPr>
      <t>Seguimiento 30/09/2019</t>
    </r>
    <r>
      <rPr>
        <sz val="10"/>
        <rFont val="Arial"/>
        <family val="2"/>
      </rPr>
      <t xml:space="preserve">: 
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t>
    </r>
    <r>
      <rPr>
        <b/>
        <sz val="10"/>
        <rFont val="Arial"/>
        <family val="2"/>
      </rPr>
      <t xml:space="preserve">Segumiento 31/12/2019
</t>
    </r>
    <r>
      <rPr>
        <sz val="10"/>
        <rFont val="Arial"/>
        <family val="2"/>
      </rPr>
      <t>La Subgerencia de Desarrollo de Proyectos proyecto un memorando a los gerentes de los grupos de trabajo el 11/12/2019 para recordar la obligación de la evaluación de proveedores. Adicional se adjuntó las evaluaciones realizadas.</t>
    </r>
  </si>
  <si>
    <r>
      <rPr>
        <b/>
        <sz val="10"/>
        <rFont val="Arial"/>
        <family val="2"/>
      </rPr>
      <t>30 Septiembre 2019:</t>
    </r>
    <r>
      <rPr>
        <sz val="10"/>
        <rFont val="Arial"/>
        <family val="2"/>
      </rPr>
      <t xml:space="preserve"> Se esta revisando juridicamente el tema teniendo en cuenta  el tipo de contratatación de las gerencias de convenio, se adjunta seguimiento realizado por la Subgerencia. Soportes: correos electrónicos y memorandos. Según comentario </t>
    </r>
    <r>
      <rPr>
        <i/>
        <sz val="10"/>
        <rFont val="Arial"/>
        <family val="2"/>
      </rPr>
      <t>"supervisores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t>
    </r>
    <r>
      <rPr>
        <sz val="10"/>
        <rFont val="Arial"/>
        <family val="2"/>
      </rPr>
      <t xml:space="preserve">
</t>
    </r>
    <r>
      <rPr>
        <b/>
        <sz val="10"/>
        <rFont val="Arial"/>
        <family val="2"/>
      </rPr>
      <t xml:space="preserve">Segumiento 31/12/2019: </t>
    </r>
    <r>
      <rPr>
        <sz val="10"/>
        <rFont val="Arial"/>
        <family val="2"/>
      </rPr>
      <t>Se verificó frente al memorando remitido No 20192000223073 asunto cargue en el aplicativo FOCUS sobre la obligación establecida para mantener actualizada esta herramient.</t>
    </r>
  </si>
  <si>
    <r>
      <rPr>
        <b/>
        <sz val="10"/>
        <rFont val="Arial"/>
        <family val="2"/>
      </rPr>
      <t>30 Septiembre 2019:</t>
    </r>
    <r>
      <rPr>
        <sz val="10"/>
        <rFont val="Arial"/>
        <family val="2"/>
      </rPr>
      <t xml:space="preserve">
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t>
    </r>
    <r>
      <rPr>
        <b/>
        <sz val="10"/>
        <rFont val="Arial"/>
        <family val="2"/>
      </rPr>
      <t>Segumiento 31/12/2019</t>
    </r>
    <r>
      <rPr>
        <sz val="10"/>
        <rFont val="Arial"/>
        <family val="2"/>
      </rPr>
      <t xml:space="preserve">:
Se evidenció la lista de asistencia de las mesas de trabajo relizadas en noviembre y diciembre de 2019. </t>
    </r>
  </si>
  <si>
    <t>Se adjuntó el consolidado de la información actualizada de los procesos judiciales. Soportes: base de datos en excel "Base datos de procesos judiciales". Demandado y demandante.</t>
  </si>
  <si>
    <r>
      <rPr>
        <b/>
        <sz val="10"/>
        <rFont val="Arial"/>
        <family val="2"/>
      </rPr>
      <t xml:space="preserve">30 Septiembre 2019: </t>
    </r>
    <r>
      <rPr>
        <sz val="10"/>
        <rFont val="Arial"/>
        <family val="2"/>
      </rPr>
      <t xml:space="preserve">La Subgerencia de Operaciones revisó el tema de la  evaluación de proveedores con el fin pasar las evaluaciones de todos los proveedores a una misma plataforma. 
</t>
    </r>
    <r>
      <rPr>
        <b/>
        <sz val="10"/>
        <rFont val="Arial"/>
        <family val="2"/>
      </rPr>
      <t xml:space="preserve">Segumiento 31/12/2019: </t>
    </r>
    <r>
      <rPr>
        <sz val="10"/>
        <rFont val="Arial"/>
        <family val="2"/>
      </rPr>
      <t xml:space="preserve">La Subgerencia de Desarrollo de proyectos envió memorando No 20192000223073 del 11/12/2019 a los grupos de trabajo recordando la obligación de cumplir con la evaluación de proveedores. </t>
    </r>
  </si>
  <si>
    <t xml:space="preserve">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t>
  </si>
  <si>
    <t>*Memo cronograma de las visitas a cada una de las oficinas productoras.
Confirmaciòn de rubro para el proyecto Gestion Documental.
*Encuestas de estudios de unidad documental realizadas a las oficinas productoras.
*Control de asistencia mesas de trabajo.
*Reporte de aplicativo de presupuesto asignado.</t>
  </si>
  <si>
    <t>*Memo cronograma de las visitas a cada una de las oficinas productoras.
*Confirmaciòn de rubro para el proyecto Gestion Documental.
*Encuestas de estudios de unidad documental realizadas a las oficinas productoras.
*Control de asistencia mesas de trabajo.
*Reporte de aplicativo de presupuesto asignado.</t>
  </si>
  <si>
    <r>
      <rPr>
        <b/>
        <sz val="10"/>
        <color theme="1"/>
        <rFont val="Arial"/>
        <family val="2"/>
      </rPr>
      <t xml:space="preserve">Seguimiento diciembre de 2019: </t>
    </r>
    <r>
      <rPr>
        <sz val="10"/>
        <color theme="1"/>
        <rFont val="Arial"/>
        <family val="2"/>
      </rPr>
      <t>1. Memorando 20194300190693 del 18 de octubre- Cronograma de visitas TRD.
2 y 4. Centro de costos y rubro 2.1.1.9.06.08.00.01 Administración Documental
3. Encuestas y control de asistencia de las oficinas productoras citadas en el memorando 20194300190693 del 18 de octubre.
4. Asignación Código PAA 2020</t>
    </r>
  </si>
  <si>
    <t>*Confirmaciòn de rubro para el proyecto Gestion Documental.</t>
  </si>
  <si>
    <t>*Encuestas de estudios de unidad documental realizadas a las oficinas productoras.</t>
  </si>
  <si>
    <t>*Control de asistencia mesas de trabajo.</t>
  </si>
  <si>
    <t>*Reporte de aplicativo de presupuesto asignado.</t>
  </si>
  <si>
    <t>MARCELA OSPINA</t>
  </si>
  <si>
    <r>
      <rPr>
        <b/>
        <sz val="10"/>
        <rFont val="Calibri"/>
        <family val="2"/>
        <scheme val="minor"/>
      </rPr>
      <t>Seguimiento diciembre de 2019:</t>
    </r>
    <r>
      <rPr>
        <sz val="10"/>
        <rFont val="Calibri"/>
        <family val="2"/>
        <scheme val="minor"/>
      </rPr>
      <t>Se realizó la actualización del procedimiento  PAP 623"Trámite de Queja por acoso Laboral" donde se evidencia  en el numeral 3  que la resolución 440 del 2016 fue derogada por  la resolución  047 del 2019. la modificación  se encuentra publicada desde el 20 de noviembre del 2019 en el catologo documental de la entidad.https://www.enterritorio.gov.co/CatalogoDocumental/procesos/subversion/SGC/Documentos/9_Procedimientos/PAP623V3NOV2019.pdf</t>
    </r>
  </si>
  <si>
    <r>
      <rPr>
        <b/>
        <sz val="10"/>
        <rFont val="Calibri"/>
        <family val="2"/>
        <scheme val="minor"/>
      </rPr>
      <t xml:space="preserve">Seguimiento diciembre de 2019: </t>
    </r>
    <r>
      <rPr>
        <sz val="10"/>
        <rFont val="Calibri"/>
        <family val="2"/>
        <scheme val="minor"/>
      </rPr>
      <t>Se realizó la actualización del procedimiento  PAP 623"Trámite de Queja por acoso Laboral" donde se evidencia  en el numeral 3  que la resolución 440 del 2016 fue derogada por  la 047 del 2019. la modificación  se encuantra publicada desde el 20 de noviembre del 2019.La modificación  se encuentra publicada desde el 20 de noviembre del 2019 en el catologo documental de la entidad.https://www.enterritorio.gov.co/CatalogoDocumental/procesos/subversion/SGC/Documentos/9_Procedimientos/PAP623V3NOV2019.pdf</t>
    </r>
  </si>
  <si>
    <r>
      <rPr>
        <b/>
        <sz val="10"/>
        <rFont val="Calibri"/>
        <family val="2"/>
        <scheme val="minor"/>
      </rPr>
      <t>Seguimiento diciembre de 2019</t>
    </r>
    <r>
      <rPr>
        <sz val="10"/>
        <rFont val="Calibri"/>
        <family val="2"/>
        <scheme val="minor"/>
      </rPr>
      <t xml:space="preserve">:Se  elaboró  el reglamento Interno de trabajo de la Empresa Nacional  de Desarrollo Territorial,se envío al Ministerio de Trabajo y a la Oficina   Asesora Juridica  para  revisión; la Oficina  Asesora  Jurídica  realizó observaciones,  y después de atenderlas   </t>
    </r>
    <r>
      <rPr>
        <b/>
        <u/>
        <sz val="10"/>
        <rFont val="Calibri"/>
        <family val="2"/>
        <scheme val="minor"/>
      </rPr>
      <t xml:space="preserve">se encuentra  en el trámite  final y firma de la Gerente General. </t>
    </r>
  </si>
  <si>
    <t>Con oficio del 26 de diciembre solicite al jefe de talento humano que envie memo de reformulacion por cambio de fecha de cumplimiento de la accion</t>
  </si>
  <si>
    <r>
      <rPr>
        <b/>
        <sz val="10"/>
        <rFont val="Calibri"/>
        <family val="2"/>
        <scheme val="minor"/>
      </rPr>
      <t>Seguimiento diciembre 2019:</t>
    </r>
    <r>
      <rPr>
        <sz val="10"/>
        <rFont val="Calibri"/>
        <family val="2"/>
        <scheme val="minor"/>
      </rPr>
      <t>Se realizó la actualización del procedimiento  PAP 623"Trámite de Queja por acoso Laboral" donde se Seguimiento diciembre de 2019:evidencia  en el numeral 3  que la resolución 440 del 2016 fue derogada por  la resolución  047 del 2019. la modificación  se encuentra publicada desde el 20 de noviembre del 2019 en el catologo documental de la entidad.https://www.enterritorio.gov.co/CatalogoDocumental/procesos/subversion/SGC/Documentos/9_Procedimientos/PAP623V3NOV2019.pdf</t>
    </r>
  </si>
  <si>
    <r>
      <rPr>
        <b/>
        <sz val="10"/>
        <rFont val="Calibri"/>
        <family val="2"/>
        <scheme val="minor"/>
      </rPr>
      <t>Seguimiento diciembre:</t>
    </r>
    <r>
      <rPr>
        <sz val="10"/>
        <rFont val="Calibri"/>
        <family val="2"/>
        <scheme val="minor"/>
      </rPr>
      <t xml:space="preserve"> En las actividades  del nuevo procedimiento  PAP 623"Trámite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r>
  </si>
  <si>
    <r>
      <rPr>
        <b/>
        <sz val="10"/>
        <rFont val="Calibri"/>
        <family val="2"/>
        <scheme val="minor"/>
      </rPr>
      <t>Seguimiento diciembre:</t>
    </r>
    <r>
      <rPr>
        <sz val="10"/>
        <rFont val="Calibri"/>
        <family val="2"/>
        <scheme val="minor"/>
      </rPr>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entidad.https://www.enterritorio.gov.co/CatalogoDocumental/procesos/subversion/SGC/Documentos/9_Procedimientos/PAP623V3NOV2019.pdf</t>
    </r>
  </si>
  <si>
    <t xml:space="preserve"> 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</si>
  <si>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r>
      <t xml:space="preserve">Avance a 30 de Diciembre de 2018: No registra avance
Avance a 30 de marzo de 2019: presentan matriz en excel reintegro proyectado por costos fijos donde se observa lo no devuelto o no pagado a fonade, el instrumento esta incompleto.
Seguimiento a Junio 2019. No registra avance
Memorando de reformulación N°20192000133733 </t>
    </r>
    <r>
      <rPr>
        <sz val="9"/>
        <rFont val="Arial"/>
        <family val="2"/>
      </rPr>
      <t>entregado a la Asesoría de Control Interno el 18 de julio de 2019, solicitando la reformulación de fechas y entregables de la auditoría A35. (13 Contratos de Fábricas)</t>
    </r>
    <r>
      <rPr>
        <b/>
        <sz val="9"/>
        <rFont val="Arial"/>
        <family val="2"/>
      </rPr>
      <t xml:space="preserve">
 Septiembre 2019
</t>
    </r>
    <r>
      <rPr>
        <sz val="9"/>
        <rFont val="Arial"/>
        <family val="2"/>
      </rPr>
      <t xml:space="preserve">1) Se identificaron en su totalidad los recursos a reintegrar, se han reintegrado un 90,2% y esta pendiente el reintegro por parte de los convenios 212080 y 212017, los cuales presupuestaron realizar los giros en Octubre de 2019. 
2) Posterior al Reintegro se presentaran las cifras de los recurso no recuperables a la Junta Directiva.
3) Memorando No 20192000163343 Reiteracion del reintegro de Costos Fijos a los Convenios de DPS
</t>
    </r>
    <r>
      <rPr>
        <b/>
        <sz val="9"/>
        <rFont val="Arial"/>
        <family val="2"/>
      </rPr>
      <t xml:space="preserve">Seguimiento a diciembre 2019
</t>
    </r>
    <r>
      <rPr>
        <sz val="9"/>
        <rFont val="Arial"/>
        <family val="2"/>
      </rPr>
      <t xml:space="preserve">Mediante memorando No. 20192000219913 05/12/2019 emitido por la subgerencia desarrollo proyectos  se informa que  en la ultima junta directiva de 2019 no se incluyó el tema, por lo tanto se presenta el diagnostico a la fecha , con un valor aproximado de $1,920 millones de dificil recuperación. Se solicita cambio de fecha para marzo 2020
</t>
    </r>
  </si>
  <si>
    <t>Memorando de reformulacion N°20192000133733  del 18 julio de 2019 donde se solicita modificar la fecha para  octubre 2019
Memorando No. 20192000219913: 05/12/2019, se soliciita ampliar fecha para 30/03/2020. Fecha anterior 30/10/2019</t>
  </si>
  <si>
    <r>
      <rPr>
        <b/>
        <sz val="9"/>
        <rFont val="Arial"/>
        <family val="2"/>
      </rPr>
      <t>Seguimiento a dic 2018</t>
    </r>
    <r>
      <rPr>
        <sz val="9"/>
        <rFont val="Arial"/>
        <family val="2"/>
      </rPr>
      <t xml:space="preserve">
En el memorando  proyectado No.20183700206183:26/10/2018 , que a la fecha 19/12/2018 esta en revisión por parte de la subgerencia Financiera , se realiza un analisis por contrato y se generan las recomendaciones para la subgerencia tecnica.
</t>
    </r>
    <r>
      <rPr>
        <b/>
        <sz val="9"/>
        <rFont val="Arial"/>
        <family val="2"/>
      </rPr>
      <t xml:space="preserve">Seguimiento a marzo 2019
</t>
    </r>
    <r>
      <rPr>
        <sz val="9"/>
        <rFont val="Arial"/>
        <family val="2"/>
      </rPr>
      <t xml:space="preserve">No se reporta avance por la subgerencia Financiera
</t>
    </r>
    <r>
      <rPr>
        <b/>
        <sz val="9"/>
        <rFont val="Arial"/>
        <family val="2"/>
      </rPr>
      <t>Seguimiento a Junio 2019</t>
    </r>
    <r>
      <rPr>
        <sz val="9"/>
        <rFont val="Arial"/>
        <family val="2"/>
      </rPr>
      <t xml:space="preserve">. No registra avance
</t>
    </r>
    <r>
      <rPr>
        <b/>
        <sz val="9"/>
        <rFont val="Arial"/>
        <family val="2"/>
      </rPr>
      <t>Seguimiento a septiembre 2019. No registra avance.</t>
    </r>
    <r>
      <rPr>
        <sz val="9"/>
        <rFont val="Arial"/>
        <family val="2"/>
      </rPr>
      <t xml:space="preserve">
 Se solicita reformulación de plazo para 15 diciembre 2019. Memorando  de la subgerencia Financiera No.20193000181563: 30/09/2019
</t>
    </r>
    <r>
      <rPr>
        <b/>
        <sz val="9"/>
        <rFont val="Arial"/>
        <family val="2"/>
      </rPr>
      <t xml:space="preserve">Seguimiento a diciembre 2019: </t>
    </r>
    <r>
      <rPr>
        <sz val="9"/>
        <rFont val="Arial"/>
        <family val="2"/>
      </rPr>
      <t xml:space="preserve">09/12/2019, de la subgerencia financiera para la subgerencia de desarrollo de proyectos. En el cual la subgerencia financiera realiza un análisis para los 12 contratos de fabricas: 2132125, 2132126, 2132127,  2140964, 2130760, 2132388, 2131063, 2152105, 2130952, 2132389,2130793 y 2140962, y emite las recomendaciones necearias para cada uno para el reintegro  recursos a Enterritorio o tramite de reconocimiento de recursos segun aplique.  En este documento se concluye que producto de las conciliaciones de presupuesto con el grupo de fabricas hay inconsistencias en la ordenación de pago que afectan los saldos presupuestales, por lo tanto menciona que es necesario  se soliciten a presupuesto los ajustes correspondientes. </t>
    </r>
    <r>
      <rPr>
        <b/>
        <sz val="9"/>
        <rFont val="Arial"/>
        <family val="2"/>
      </rPr>
      <t xml:space="preserve">
</t>
    </r>
    <r>
      <rPr>
        <sz val="9"/>
        <rFont val="Arial"/>
        <family val="2"/>
      </rPr>
      <t xml:space="preserve">
</t>
    </r>
  </si>
  <si>
    <t xml:space="preserve">Gestionar con cada cliente cuyo convenio está vigente la devolución de los recursos (31 convenios para 3 contratos de fábricas) </t>
  </si>
  <si>
    <r>
      <t>Desembolsos del Conevnio 212080 (Reintegro a Enterritorio) o</t>
    </r>
    <r>
      <rPr>
        <i/>
        <sz val="9"/>
        <rFont val="Arial"/>
        <family val="2"/>
      </rPr>
      <t xml:space="preserve"> 
Acta de junta directiva donde  se presente los recursos aportados por la Entidad no recuperados en el marco de ejecución de fabricas</t>
    </r>
    <r>
      <rPr>
        <sz val="9"/>
        <rFont val="Arial"/>
        <family val="2"/>
      </rPr>
      <t xml:space="preserve">  y </t>
    </r>
    <r>
      <rPr>
        <u/>
        <sz val="9"/>
        <rFont val="Arial"/>
        <family val="2"/>
      </rPr>
      <t>su concepto frente al tema</t>
    </r>
  </si>
  <si>
    <r>
      <rPr>
        <b/>
        <sz val="9"/>
        <rFont val="Arial"/>
        <family val="2"/>
      </rPr>
      <t xml:space="preserve">Seguimiento a marzo 2019:
</t>
    </r>
    <r>
      <rPr>
        <sz val="9"/>
        <rFont val="Arial"/>
        <family val="2"/>
      </rPr>
      <t xml:space="preserve">Según  conciliación cifras vs. presupuesto, se estima que el valor total a reintegrar incluidos costos fijos y variables es de $3.441 millones para ocho contratos: 2132125, 2132126, 2132127, 2132388, 2152105, 2130952 y 2132389
Se han reintegrado $1,030 millones así:
2132125: $408.865,455
2132126: $195,597,874
2132127: $426.033.301
</t>
    </r>
    <r>
      <rPr>
        <b/>
        <sz val="9"/>
        <rFont val="Arial"/>
        <family val="2"/>
      </rPr>
      <t xml:space="preserve">* Dificil recuperación: $820 millones  </t>
    </r>
    <r>
      <rPr>
        <sz val="9"/>
        <rFont val="Arial"/>
        <family val="2"/>
      </rPr>
      <t>(2132125:$300 millones, 2132126:$419 millones y 2132127 $101 millones)</t>
    </r>
    <r>
      <rPr>
        <b/>
        <sz val="9"/>
        <rFont val="Arial"/>
        <family val="2"/>
      </rPr>
      <t xml:space="preserve">
</t>
    </r>
    <r>
      <rPr>
        <sz val="9"/>
        <rFont val="Arial"/>
        <family val="2"/>
      </rPr>
      <t xml:space="preserve">Esta actividad esta  relacionada  con acción 9 obs 3 y con  acción 2 de la observación 1  "Presentar en Junta Directiva los recursos dispuestos por FONADE no recuperados en el marco de la ejecución de los contratos de fábricas", con el cumplimiento de esta acción  se podrá determinar la realidad de los recursos a reintegrar a FONADE y los no recuperables.
</t>
    </r>
    <r>
      <rPr>
        <b/>
        <sz val="9"/>
        <rFont val="Arial"/>
        <family val="2"/>
      </rPr>
      <t>Seguimiento a Junio 2019</t>
    </r>
    <r>
      <rPr>
        <sz val="9"/>
        <rFont val="Arial"/>
        <family val="2"/>
      </rPr>
      <t xml:space="preserve">. No registra avance
Memorando de reformulación N°20192000133733 entregado a la Asesoría de Control Interno el 18 de julio de 2019, solicitando la reformulación de fechas y entregables de la auditoría A35. (13 Contratos de Fábricas)
</t>
    </r>
    <r>
      <rPr>
        <b/>
        <sz val="9"/>
        <rFont val="Arial"/>
        <family val="2"/>
      </rPr>
      <t>Seguimiento a septiembre 2019.</t>
    </r>
    <r>
      <rPr>
        <sz val="9"/>
        <rFont val="Arial"/>
        <family val="2"/>
      </rPr>
      <t xml:space="preserve"> Se observan 18 desembolsos de reintegros  por $1.030 millones 
</t>
    </r>
    <r>
      <rPr>
        <b/>
        <sz val="9"/>
        <rFont val="Arial"/>
        <family val="2"/>
      </rPr>
      <t xml:space="preserve">Seguimiento a diciembre 2019
</t>
    </r>
    <r>
      <rPr>
        <sz val="9"/>
        <rFont val="Arial"/>
        <family val="2"/>
      </rPr>
      <t>No hay novedades, los desembolsos pendientes  del convenio 212080  se tramitarán en la vigencia 2020, según se consulta con el usuario Aura Marin</t>
    </r>
    <r>
      <rPr>
        <b/>
        <sz val="9"/>
        <rFont val="Arial"/>
        <family val="2"/>
      </rPr>
      <t xml:space="preserve">
</t>
    </r>
    <r>
      <rPr>
        <sz val="9"/>
        <rFont val="Arial"/>
        <family val="2"/>
      </rPr>
      <t xml:space="preserve">
</t>
    </r>
    <r>
      <rPr>
        <b/>
        <sz val="9"/>
        <rFont val="Arial"/>
        <family val="2"/>
      </rPr>
      <t xml:space="preserve">
</t>
    </r>
  </si>
  <si>
    <r>
      <t xml:space="preserve">Se solicita replanteo de fechas de la Acción debido a que este entregable este sujeto al reintegro programado por los convenios 212080 y 211041 para Julio de 2019. Así como cambiar el entregable, se proponen 20 desembolsos, que van a hacer los que subsanen el hallazgo.
</t>
    </r>
    <r>
      <rPr>
        <b/>
        <sz val="9"/>
        <rFont val="Arial"/>
        <family val="2"/>
      </rPr>
      <t>Seguimiento a Junio 2019</t>
    </r>
    <r>
      <rPr>
        <sz val="9"/>
        <rFont val="Arial"/>
        <family val="2"/>
      </rPr>
      <t xml:space="preserve">
Se solicita replanteo de fechas de la Acción debido a que este entregable este sujeto al reintegro programado por los convenios 212080 y 211041 para Julio de 2019. Así como cambiar el entregable, se proponen 20 desembolsos, que van a hacer los que subsanen el hallazgo.
Las fechas propuesta de replanteo sera en Octubre de 2019. Memorando de reformulación N°20192000133733  
 </t>
    </r>
  </si>
  <si>
    <t>Realizar la liquidación o cierre parcial de los contratos de fábricas que lo requieran, con el fin de liberar recursos para la devolución a FONADE o pagos pendientes a contratistas (13 contratos)</t>
  </si>
  <si>
    <t>2140964 (DISEÑOS 2015): En elaboración de liquidacion Total</t>
  </si>
  <si>
    <r>
      <t xml:space="preserve">213760 (PEYCO): Respuesta demanda contractual radicado No. 20194300319862 instaurada por el demandante PEYCO - Cto 2130760., Soporte: Rad. No. 20192000138343
2130793 (BOMA): Soporte = Acta de Liquidación del Cto 2130793; Suscrita el 20-Sep-2018
2130952 (ESUADRA): Soporte= Acta de liquidación Contrato 2130952; Suscrita el 09-Sep-2019
2131063 (PROES): Soporte= Ficha técnica de Solicitud de Conciliación Judicial del Cto 2131063 – PROES y Aceptación de la ficha de conciliación por parte de la interventoría. 
2132125 (VIP): No es posible realizar liquidación parcial debido a que la conciliación fue fallida; Soporte = Correo de Conciliación fallida Cto 2132125 y Acta de conciliación fallida.
2132126 (FONADE 2013): La audiencia de conciliación se llevó a cabo el 07 de diciembre de 2018; Soportes = Ficha de conciliación para el Cto 2132126 y Acta de Conciliación FABRICAS FONADE 2013
2132127 (MSD): Presentaron Conciliación prejudicial, Soportes: Ficha Técnica de Conciliación Cto 213127, mediante Rad. No. 2019200134713 y Acta de desistimiento por parte de MSD en la conciliación presentada.
2132388 (PSA 3): respuesta demanda contractual radicado no. 2019.00038 - Instaurada por el demandante consorcio PSA CONSULTORES- contrato 2132388. Soporte: Rad. No. 20192700123913
2132389 (PSA 4): Soporte 1: Fichas técnicas de Conciliación del Cto 2132389 – PSA 4. Esta conciliación fue fallida y se está a la espera de la demanda. Soporte 2: Acta de conciliación fallida con el Cto 2132389.
2140962 (CONURMA): Memo de solicitud de liquidación No 20192000095693.
</t>
    </r>
    <r>
      <rPr>
        <b/>
        <sz val="9"/>
        <rFont val="Arial"/>
        <family val="2"/>
      </rPr>
      <t xml:space="preserve">
Seguimiento Diciembre: Pendiente por liquidar 2140964 (DISEÑOS 2015)</t>
    </r>
    <r>
      <rPr>
        <sz val="9"/>
        <rFont val="Arial"/>
        <family val="2"/>
      </rPr>
      <t xml:space="preserve">
2160764 (CGM 029): Memo de radicación a la liquidación parcial. (Rad. No 20191209175502373)
2161471 (AMP MENDEZ): Soporte= Acta de liquidación Contrato 2161471; Suscrita el 13-Sep-2019</t>
    </r>
  </si>
  <si>
    <r>
      <t xml:space="preserve">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t>
    </r>
    <r>
      <rPr>
        <b/>
        <sz val="9"/>
        <rFont val="Arial"/>
        <family val="2"/>
      </rPr>
      <t>Seguimiento junio 2019</t>
    </r>
    <r>
      <rPr>
        <sz val="9"/>
        <rFont val="Arial"/>
        <family val="2"/>
      </rPr>
      <t xml:space="preserve">
Se solicita replanteo de fechas y del entregable de la Accion debido a que este entregable NO es un producto que se pueda dar por lo tanto el entregable se solicita evaluarlo sobre alguna de las acciones en pro de la liquidacion y cierre planteadas:
a) Acta de liquidacion parcial de contrato de fabrica.
b) Acta de conciliación 
c) Acta de liquidacion total 
d) soporte de demanda.
Las fechas propuesta de replanteo sera en Diciembre de 2019. Memorando de reformulación N°20192000133733</t>
    </r>
  </si>
  <si>
    <r>
      <rPr>
        <b/>
        <sz val="9"/>
        <rFont val="Arial"/>
        <family val="2"/>
      </rPr>
      <t>Observación No.9. Mayor valor pagado en 8 actas de servicio en los contratos 2131063  (Proes)  y 2132125 (VIP)</t>
    </r>
    <r>
      <rPr>
        <sz val="9"/>
        <rFont val="Arial"/>
        <family val="2"/>
      </rPr>
      <t xml:space="preserve">
En 8  actas de servicio de dos contratos de fábricas se pagó un mayor valor por $14 millones</t>
    </r>
  </si>
  <si>
    <r>
      <rPr>
        <b/>
        <sz val="8"/>
        <rFont val="Arial"/>
        <family val="2"/>
      </rPr>
      <t>Riesgo emergente 3:</t>
    </r>
    <r>
      <rPr>
        <sz val="8"/>
        <rFont val="Arial"/>
        <family val="2"/>
      </rPr>
      <t xml:space="preserve">
Impacto económico, debido a  mayores valores pagados al contratista  por causa de la omisión, falta de oportunidad o de claridad en la solicitud de las novedades contractuales y de seguimiento a la ejecución financiera de los contratos por parte de la supervisión y/o interventoría.</t>
    </r>
  </si>
  <si>
    <r>
      <t xml:space="preserve">Correo de John Jairo Salazar Gonzalez de Fonade, informando que la concialiación fue fallida con la Fábrica VIP.
</t>
    </r>
    <r>
      <rPr>
        <b/>
        <sz val="9"/>
        <rFont val="Arial"/>
        <family val="2"/>
      </rPr>
      <t>Seguimiento a Junio 2019</t>
    </r>
    <r>
      <rPr>
        <sz val="9"/>
        <rFont val="Arial"/>
        <family val="2"/>
      </rPr>
      <t xml:space="preserve">. No registra avance
Memorando de reformulación N°20192000133733 entregado a la Asesoría de Control Interno el 18 de julio de 2019, solicitando la reformulación de fechas y entregables de la auditoría A35. (13 Contratos de Fábricas)
</t>
    </r>
    <r>
      <rPr>
        <b/>
        <sz val="9"/>
        <rFont val="Arial"/>
        <family val="2"/>
      </rPr>
      <t>Corte a Septiembre de 2019:</t>
    </r>
    <r>
      <rPr>
        <sz val="9"/>
        <rFont val="Arial"/>
        <family val="2"/>
      </rPr>
      <t xml:space="preserve">
Los soportes no corresponden a los producto o entregable, por lo tanto se mantien el avance del 50%
</t>
    </r>
    <r>
      <rPr>
        <b/>
        <sz val="9"/>
        <rFont val="Arial"/>
        <family val="2"/>
      </rPr>
      <t xml:space="preserve">Corte Diciembre de 2019:
El área remite soportes del año 2018 sin avance del estado del contrato VIP (2132125) por lo tanto, se mantiene el avance del 50%. El soporte enviado por la dependecnia fue: 
</t>
    </r>
    <r>
      <rPr>
        <sz val="9"/>
        <rFont val="Arial"/>
        <family val="2"/>
      </rPr>
      <t>2131063 (PROES): Soporte= Ficha técnica de Solicitud de Conciliación Judicial del Cto 2131063 – PROES y Aceptación de la ficha de conciliación por parte de la interventoría. 
2132125 (VIP): No es posible realizar liquidación parcial debido a que la conciliación fue fallida; Soporte = Correo de Conciliación fallida Cto 2132125 y Acta de conciliación fallida.</t>
    </r>
  </si>
  <si>
    <r>
      <rPr>
        <b/>
        <sz val="9"/>
        <rFont val="Arial"/>
        <family val="2"/>
      </rPr>
      <t>Observación No. 10. Incumplimiento en la entrega de informes PGIO (Plan de gestión Integral de Obra) según lo establecido en los documentos precontractuales y contractuales.</t>
    </r>
    <r>
      <rPr>
        <sz val="9"/>
        <rFont val="Arial"/>
        <family val="2"/>
      </rPr>
      <t xml:space="preserve">
En 4 contratos de fábricas de interventoría a obras (N° 2132125, 2132126, 2132127, 2152105) el contratista incumplió con  la  entrega de  los informes PGIO y con el reporte mensual de ejecución, los cuales son requisitos contractuales.</t>
    </r>
  </si>
  <si>
    <t>Iniciar acciones de incumplimiento a los contratista de fábricas afectando póliza de cumplimiento o calidad según aplique (4 contratos)</t>
  </si>
  <si>
    <t xml:space="preserve">1. Soporte trámite incumplimiento
</t>
  </si>
  <si>
    <r>
      <t>Se observan las siguientes comunicaciones:
Memorando No.20182000180383 (14/09/2018) con solicitud de la Gcia de fabricas a Gerencia convenio 212080 ateder las acciones del plan de mejoramiento 
Radicado respuesta 20182700305601:25/09/2018, con solicitud de la información detallada
Memorando No.201827000192553 (03/10/2018) donde la sub Tecnica envía detalle de la observación del informe de auditoria a Gerencia del convenio 
Seguimiento a Diciembre 2018
En respuesta a lo solicitado por la gerencia de fábricas a la gerencia de convenio 211041 y 212080  y del  gerente de Área de Desarrollo Territorial, responden por memorrando N°2018700230903 el 13 de diciembre de 2018, "...que se iniciará el proceso de recolección de la información necesaria para dar inicio al proceso de presunto incumplimiento de los contratos No.2132125, 2132127 y 2152105."
Segumiento a Marzo 2019
Mediante memorando N° 20192700069543 el Gerente de Unidad de Desarrollo Territorial y la gerencia de los convenios  211041 y 212080 manifiestan a la Subgerecnte Tecnica y al Gerente de Fábricas s  que se debe dar aviso de siniestro a las aseguradoras e iniciar el proceso de presunto de los contratos No. 2132125, 2132127 y 2152105. Queda penndiente notificar el incumplimiento, de existir, del contrato  2132126
Seguimiento a Junio 2019. No registra avance
Memorando de reformulación N°20192000133733 entregado a la Asesoría de Control Interno el 18 de julio de 2019, solicitando la reformulación de fechas y entregables de la auditoría A35. (13 Contratos de Fábricas)</t>
    </r>
    <r>
      <rPr>
        <b/>
        <sz val="8"/>
        <rFont val="Arial"/>
        <family val="2"/>
      </rPr>
      <t xml:space="preserve">
Seguimiento a sept 30 de 2019</t>
    </r>
    <r>
      <rPr>
        <sz val="8"/>
        <rFont val="Arial"/>
        <family val="2"/>
      </rPr>
      <t xml:space="preserve">
No se observa avance en la actividad. Se mantiene como ultima evidencia de gestión por parte de la Gerencia de desarrollo territorial  el memorando  No 20192700069543 de marzo de 2019 solicitando iniciar acciones de incumplimiento para los contratos de fabricas de interventoría que han incumplido con la entrega de informes PGIO
Retroalimientación de la sub operaciones:  informan que se envió el memorando 20195400186283 08/10/2019 a los responsables, para la solicitud de tramite de incumplimientos 
</t>
    </r>
    <r>
      <rPr>
        <b/>
        <sz val="8"/>
        <rFont val="Arial"/>
        <family val="2"/>
      </rPr>
      <t xml:space="preserve">SEGUIMIENTO A DICIEMBRE 2019
</t>
    </r>
    <r>
      <rPr>
        <sz val="8"/>
        <rFont val="Arial"/>
        <family val="2"/>
      </rPr>
      <t xml:space="preserve">Por parte de la subgerencia de operaciones se envía el memorando N°20195400219873 en el que reitera la solicitud al gerente del grupo de  Desarrollo de Proyectos 2 de remitir las solicitudes de inicio de acciones de trámites de posibles incumplimientos de los contratos 2132125, 2132126, 2132127 y 2152105. La ACI por correos electrónicos del  10 de diceimbre solicitó respuesta a la gerencia del convenio 212080 a los memorandos  N° 20192700069543 de marzo de 2019 y N°20195400186283 08/10/2019 en donde se les solicita remitir las solicitudes de inicio de acciones de trámites de posibles incumplimientos de los contratos 2132125, 2132126, 2132127 y 2152105; ante lo cual la ACI no recibio respuesta.  Como conclusión de lo anterior, el Subgerencte de desarrollo de proyectos solicitó la reformulación de la prensente observación por medio del memorando 20192700227853 ampliando el plazo de terminiancion de la misma para el 31 de marzo de 2020.
</t>
    </r>
  </si>
  <si>
    <r>
      <t xml:space="preserve">Se solicita replanteo de fechas por parte de la del Grupo de Gestión Post-Contractual para el 15 de Mayo de 2019 de acuerdo al Oficio No. 20192700069543.
</t>
    </r>
    <r>
      <rPr>
        <b/>
        <sz val="9"/>
        <rFont val="Arial"/>
        <family val="2"/>
      </rPr>
      <t xml:space="preserve">
Seguimiento junio 2019
</t>
    </r>
    <r>
      <rPr>
        <sz val="9"/>
        <rFont val="Arial"/>
        <family val="2"/>
      </rPr>
      <t>Las fechas propuesta de replanteo sera en Agosto de 2019.
Memorando No.20195000190963 18/10/2019 enviado por la subgerencia de operaciones, se solicita ampliar fecha a 30/11/2019. (fecha anterior 30/08/2019)
Memorando de reformulación (aplica para ampliar plazo) N°20192700227853</t>
    </r>
  </si>
  <si>
    <r>
      <rPr>
        <b/>
        <sz val="10"/>
        <rFont val="Arial"/>
        <family val="2"/>
      </rPr>
      <t xml:space="preserve">Seguimiento a diciembre 2019: </t>
    </r>
    <r>
      <rPr>
        <sz val="10"/>
        <rFont val="Arial"/>
        <family val="2"/>
      </rPr>
      <t>(No envian soporte idoneo)</t>
    </r>
    <r>
      <rPr>
        <b/>
        <sz val="10"/>
        <rFont val="Arial"/>
        <family val="2"/>
      </rPr>
      <t xml:space="preserve"> </t>
    </r>
    <r>
      <rPr>
        <sz val="10"/>
        <rFont val="Arial"/>
        <family val="2"/>
      </rPr>
      <t>En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r>
  </si>
  <si>
    <r>
      <t xml:space="preserve">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18-06-2019 el Gerente de Unidad de Ciencia Tecnología y Emprendimiento remite para suscripción al cliente  COLDEPORTES el acta de liquidación del contrato 2017009.
Seguimiento 30 de Septiembre: Acta de reunión 11/09/2019 donde se hace devolución del acta firmada por parte de enterritorio  y Decreto de nombramiento nuevo Ministro de deportes que dilata la firma de dicha acta y Acta de entrega de acta firmada por parte de enterritorio.
</t>
    </r>
    <r>
      <rPr>
        <b/>
        <sz val="11"/>
        <color theme="1"/>
        <rFont val="Arial Narrow"/>
        <family val="2"/>
      </rPr>
      <t xml:space="preserve">Seguimiento a 31 de Diciembre de 2019: </t>
    </r>
    <r>
      <rPr>
        <sz val="11"/>
        <color theme="1"/>
        <rFont val="Arial Narrow"/>
        <family val="2"/>
      </rPr>
      <t>El cliente firma el Acta y es remitida a Enterritoritorio fechada 2/12/2019- ya tiene la totalidad de las firmas.</t>
    </r>
  </si>
  <si>
    <r>
      <rPr>
        <b/>
        <sz val="9"/>
        <color theme="1"/>
        <rFont val="Arial"/>
        <family val="2"/>
      </rPr>
      <t xml:space="preserve">SEGUIMIENTO DE DICIEMBRE 2019: </t>
    </r>
    <r>
      <rPr>
        <sz val="9"/>
        <color theme="1"/>
        <rFont val="Arial"/>
        <family val="2"/>
      </rPr>
      <t>Remisión flujo de caja proyectada:
Correo julio 24 -2019
Correo sept 27-2019
Correo Oct 29-2019
Correo Dic 2-2019</t>
    </r>
  </si>
  <si>
    <r>
      <rPr>
        <b/>
        <sz val="9"/>
        <color theme="1"/>
        <rFont val="Arial"/>
        <family val="2"/>
      </rPr>
      <t>SEGUIMIENTO DE DICIEMBRE 2019:</t>
    </r>
    <r>
      <rPr>
        <sz val="9"/>
        <color theme="1"/>
        <rFont val="Arial"/>
        <family val="2"/>
      </rPr>
      <t xml:space="preserve"> Se adjuntan las mesas de trabajo donde se revisaron las proyecciones de cada mes.
-25-abril-2019
-24-may-2019
-26-jun-2019
24/ mayo 2019 ( revision enero-abril)</t>
    </r>
  </si>
  <si>
    <r>
      <rPr>
        <b/>
        <sz val="9"/>
        <color theme="1"/>
        <rFont val="Arial"/>
        <family val="2"/>
      </rPr>
      <t>SEGUIMIENTO DE DICIEMBRE 2019:</t>
    </r>
    <r>
      <rPr>
        <sz val="9"/>
        <color theme="1"/>
        <rFont val="Arial"/>
        <family val="2"/>
      </rPr>
      <t xml:space="preserve"> Se adjuntan los correos electrónicos remitidos por el profesional de la Subgerencia con el resultado del indicador de flujo de caja mensual.
-Cuatro (4) Correos del  15 Nov -2019- a los Gerentes de Unidad de Grupos
</t>
    </r>
  </si>
  <si>
    <t>Observación No. 2. Demoras en la presentación de los informes financieros del  Convenio 211041 de 2011 – DPS 1 Fondo de Inversión para la Paz.
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</si>
  <si>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 xml:space="preserve">Demoras en el envío por parte del área de contabilidad, del insumo base para proyectar el informe financiero por parte de la gerencia del convenio. </t>
  </si>
  <si>
    <r>
      <rPr>
        <b/>
        <sz val="9"/>
        <color theme="1"/>
        <rFont val="Arial"/>
        <family val="2"/>
      </rPr>
      <t>SEGUIMIENTO DE DICIEMBRE 2019:</t>
    </r>
    <r>
      <rPr>
        <sz val="9"/>
        <color theme="1"/>
        <rFont val="Arial"/>
        <family val="2"/>
      </rPr>
      <t>Se adjuntan comunicaciones remitidas a los supervisiores donde se reiteran las obligaciones establecidas en el Manual de Supervisión e Interventoria.
-Oficio a los supervisores de reiteración de obligaciones del manual del supervision MMI002 V10. RADICADO:201927000287007</t>
    </r>
  </si>
  <si>
    <t>Remitir comunicaciones a las interventorias de los proyectos en etapa de validacion de inicio cuyo objeto sera reiterar el cumplimiento en los requisitos establecidos según Manual de Supervisión e Interventoria y demas documentos precontractuales.</t>
  </si>
  <si>
    <r>
      <rPr>
        <b/>
        <sz val="9"/>
        <color theme="1"/>
        <rFont val="Arial"/>
        <family val="2"/>
      </rPr>
      <t>SEGUIMIENTO DE DICIEMBRE 2019:</t>
    </r>
    <r>
      <rPr>
        <sz val="9"/>
        <color theme="1"/>
        <rFont val="Arial"/>
        <family val="2"/>
      </rPr>
      <t xml:space="preserve">Se adjuntan comunicaciones remitidas por los supervisores de proyectos en ejecución, reiterando las obligaciones adquiridas manual supervision e interventoria hoy en territorio . 
 RADICADOS:
201927002288641- Jose David Rodriguez Olmos
-2019700288041 y 2019700288011 Carolina marcela ortiz.
-2019700288431 y20197008421 DOLLY.
-2019700288571 Juana Manuela Cruz.
-2019700288061 y2019700288111 Luz Andrea Molina
</t>
    </r>
  </si>
  <si>
    <r>
      <rPr>
        <b/>
        <sz val="9"/>
        <color theme="1"/>
        <rFont val="Arial"/>
        <family val="2"/>
      </rPr>
      <t xml:space="preserve">SEGUIMIENTO DE DICIEMBRE 2019: </t>
    </r>
    <r>
      <rPr>
        <sz val="9"/>
        <color theme="1"/>
        <rFont val="Arial"/>
        <family val="2"/>
      </rPr>
      <t>Se  observa oficio con las firma de recibido de los supervisores  de proyectos con Rdicado: 201292700287001-     Se adjuntan comunicaciones remitidas a los supervisiores donde se reiteran las obligaciones establecidas en el Manual de Supervisión e Interventoria.</t>
    </r>
  </si>
  <si>
    <t xml:space="preserve">Requerir a las interventorias de los proyectos en etapa de  ejecución que presenten atrasos en la radicación de informes,  las obligaciones establecidas según el manual y guia de supervisión e interventoria. </t>
  </si>
  <si>
    <r>
      <rPr>
        <b/>
        <sz val="9"/>
        <color theme="1"/>
        <rFont val="Arial"/>
        <family val="2"/>
      </rPr>
      <t>SEGUIMIENTO DE DICIEMBRE 2019:</t>
    </r>
    <r>
      <rPr>
        <sz val="9"/>
        <color theme="1"/>
        <rFont val="Arial"/>
        <family val="2"/>
      </rPr>
      <t xml:space="preserve">  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r>
  </si>
  <si>
    <r>
      <rPr>
        <b/>
        <sz val="9"/>
        <color theme="1"/>
        <rFont val="Arial"/>
        <family val="2"/>
      </rPr>
      <t>S</t>
    </r>
    <r>
      <rPr>
        <b/>
        <sz val="9"/>
        <rFont val="Arial"/>
        <family val="2"/>
      </rPr>
      <t>EGUIMIENTO DE DICIEMBRE 2019</t>
    </r>
    <r>
      <rPr>
        <sz val="9"/>
        <rFont val="Arial"/>
        <family val="2"/>
      </rPr>
      <t>:</t>
    </r>
    <r>
      <rPr>
        <sz val="9"/>
        <color theme="1"/>
        <rFont val="Arial"/>
        <family val="2"/>
      </rPr>
      <t>Se adjunta memorando con radicado No. 20192700187083 del 10 de octubre de 2019 y 20192700209093 del 18 de noviembre de 2019 donde se solicita estado de tramites radicados en Asesoria Juridica.</t>
    </r>
  </si>
  <si>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</si>
  <si>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r>
      <rPr>
        <b/>
        <sz val="9"/>
        <color theme="1"/>
        <rFont val="Arial"/>
        <family val="2"/>
      </rPr>
      <t>SEGUIMIENTO DE DICIEMBRE 2019:</t>
    </r>
    <r>
      <rPr>
        <sz val="9"/>
        <color theme="1"/>
        <rFont val="Arial"/>
        <family val="2"/>
      </rPr>
      <t>Se adjunta memorando donde se amortizó la totalidad del anticipo.
 Desembolso No: -Radicado:20194300546172</t>
    </r>
  </si>
  <si>
    <r>
      <rPr>
        <b/>
        <sz val="9"/>
        <color theme="1"/>
        <rFont val="Arial"/>
        <family val="2"/>
      </rPr>
      <t>SEGUIMIENTO DE DICIEMBRE 2019:</t>
    </r>
    <r>
      <rPr>
        <sz val="9"/>
        <color theme="1"/>
        <rFont val="Arial"/>
        <family val="2"/>
      </rPr>
      <t>Se adjunta acta del perfil de riesgos del proceso actualizado para el año 2019 con el perfil absoluto y residual y remiten reporte de asociason de controles por proceso</t>
    </r>
  </si>
  <si>
    <r>
      <rPr>
        <b/>
        <sz val="9"/>
        <color theme="1"/>
        <rFont val="Arial"/>
        <family val="2"/>
      </rPr>
      <t>SEGUIMIENTO DE DICIEMBRE 2019</t>
    </r>
    <r>
      <rPr>
        <sz val="9"/>
        <color theme="1"/>
        <rFont val="Arial"/>
        <family val="2"/>
      </rPr>
      <t>:El grupo infroma que  estan realizando los reportes correspondientes, pero no anexan el soporte idoneo.</t>
    </r>
  </si>
  <si>
    <t>AVANCE A DICIEMBRE</t>
  </si>
  <si>
    <r>
      <rPr>
        <b/>
        <sz val="8"/>
        <rFont val="Arial"/>
        <family val="2"/>
      </rPr>
      <t>SEGUIMIENTO A DIC 2018</t>
    </r>
    <r>
      <rPr>
        <sz val="8"/>
        <rFont val="Arial"/>
        <family val="2"/>
      </rPr>
      <t xml:space="preserve">
Se adjunta correo de solicitud a la interventoria de cobro de los recursos al contratista.
</t>
    </r>
    <r>
      <rPr>
        <b/>
        <sz val="8"/>
        <rFont val="Arial"/>
        <family val="2"/>
      </rPr>
      <t>SEGUIMIENTO A MARZO 2019</t>
    </r>
    <r>
      <rPr>
        <sz val="8"/>
        <rFont val="Arial"/>
        <family val="2"/>
      </rPr>
      <t xml:space="preserve">
Se adjunta correo de solicitud a Subgerencia de Contratación de procedimiento a seguir para el cobro de los recursos.
</t>
    </r>
    <r>
      <rPr>
        <b/>
        <sz val="8"/>
        <rFont val="Arial"/>
        <family val="2"/>
      </rPr>
      <t>SEGUIMIENTO A JUNIO 2019</t>
    </r>
    <r>
      <rPr>
        <sz val="8"/>
        <rFont val="Arial"/>
        <family val="2"/>
      </rPr>
      <t xml:space="preserve">
FAP601 reunión donde se valido la viabilidad de descontar los recursos de la reteción de garantia y la necesidad de reformular la fecha de cumplimiento de la actividad
</t>
    </r>
    <r>
      <rPr>
        <b/>
        <sz val="8"/>
        <rFont val="Arial"/>
        <family val="2"/>
      </rPr>
      <t xml:space="preserve">SEGUIMIENTO A SEPTIEMBRE 2019
</t>
    </r>
    <r>
      <rPr>
        <sz val="8"/>
        <rFont val="Arial"/>
        <family val="2"/>
      </rPr>
      <t xml:space="preserve">Mediante mememorando 20195400173673 de la Gerente del Grupo de Gestión Poscontractual, remite ficha FAP 900 para el inicio de acciones contra el consorcio Diseños 2014 se determina en mesas de trabajo con la oficina Asesora Jurídica que es viable la compensación de saldo. Según balance económico tiene un saldo de $23.039.442. El grupo de Gestión de Pagaduría estima  que al 31/12/2019 el desembolso se haya realizado.
</t>
    </r>
    <r>
      <rPr>
        <b/>
        <sz val="8"/>
        <rFont val="Arial"/>
        <family val="2"/>
      </rPr>
      <t>SEGUIMIENTO A DIC 2019</t>
    </r>
    <r>
      <rPr>
        <sz val="8"/>
        <rFont val="Arial"/>
        <family val="2"/>
      </rPr>
      <t xml:space="preserve"> Mediante memorando 20194500218443 del 4 de diciembre de 2019 se solicito la liquidación del contrato 2140777 y la compensación de saldo</t>
    </r>
  </si>
  <si>
    <t>Ficha de Conciliación de contrato de fábrica 2131908</t>
  </si>
  <si>
    <r>
      <rPr>
        <b/>
        <sz val="9"/>
        <rFont val="Arial"/>
        <family val="2"/>
      </rPr>
      <t>SEGUIMIENTO A JUNIO 2019;</t>
    </r>
    <r>
      <rPr>
        <sz val="9"/>
        <rFont val="Arial"/>
        <family val="2"/>
      </rPr>
      <t xml:space="preserve"> FAP601 Se debe reprogramar fecha de entrega debido a que el consorcio a la fecha no ha presentado ninguna solicitud de conciliación y manifiesta que será presentada en el mes de Octubre de 2019.
</t>
    </r>
    <r>
      <rPr>
        <b/>
        <sz val="9"/>
        <rFont val="Arial"/>
        <family val="2"/>
      </rPr>
      <t>SEGUIMIENTO A SEPTIEMBRE 201</t>
    </r>
    <r>
      <rPr>
        <sz val="9"/>
        <rFont val="Arial"/>
        <family val="2"/>
      </rPr>
      <t xml:space="preserve">9 no se presenta avance en esta actividad.
</t>
    </r>
    <r>
      <rPr>
        <b/>
        <sz val="9"/>
        <rFont val="Arial"/>
        <family val="2"/>
      </rPr>
      <t xml:space="preserve">SEGUIMIENTO A DICIEMBRE 2019 </t>
    </r>
    <r>
      <rPr>
        <sz val="9"/>
        <rFont val="Arial"/>
        <family val="2"/>
      </rPr>
      <t>EL dia Jueves 05 de Diciembre de 2019, se citaron a los consorciados para la definición de conciliacion de la Fabrica. Concluyendo que la fabrica informara a ENTerritorio el 16 de Dciembre de 2019 si procedera con el inicio de Acción Judicial, hasta el día 26 de diciembre no se reporto respuesta por parte de los consorciados</t>
    </r>
  </si>
  <si>
    <r>
      <rPr>
        <b/>
        <sz val="8"/>
        <rFont val="Arial"/>
        <family val="2"/>
      </rPr>
      <t>Seguimiento a Marzo</t>
    </r>
    <r>
      <rPr>
        <sz val="8"/>
        <rFont val="Arial"/>
        <family val="2"/>
      </rPr>
      <t xml:space="preserve">: Formato de conciliación contrato 2151381.
</t>
    </r>
    <r>
      <rPr>
        <b/>
        <sz val="8"/>
        <rFont val="Arial"/>
        <family val="2"/>
      </rPr>
      <t>Seguimiento a Junio</t>
    </r>
    <r>
      <rPr>
        <sz val="8"/>
        <rFont val="Arial"/>
        <family val="2"/>
      </rPr>
      <t xml:space="preserve">: se anexa formato de conciliación contrato 21540609 y 2131910. y Desembolso 20144300785842. El contrato 2150609 no presentó diferencias, el contrato 2131910 - Consorcio MGC 2013 se evidencio diferencia en la solicitud del desembolso 20144300785842 el cual sera aclarado  con el acta de liquidacion del contrato. 
</t>
    </r>
    <r>
      <rPr>
        <b/>
        <sz val="8"/>
        <rFont val="Arial"/>
        <family val="2"/>
      </rPr>
      <t>Seguimiento a Septiembre</t>
    </r>
    <r>
      <rPr>
        <sz val="8"/>
        <rFont val="Arial"/>
        <family val="2"/>
      </rPr>
      <t xml:space="preserve">: se anexa formato de conciliación contrato 2151386 Revisar por parte el Grupo de Presupuesto el informe de fabricas en la vigencia 2016, debido que se evidencia una diferencia de $335.183.976, segun el informe estan pagados por el CDP 8632 , RP 9148 y realmente corresponden al CDP 7948 rp 7482 en los radicados No. ; esta información se cruzó con fecha de pago de la vigencia y efectivamente existe la diferencia en el informe.
</t>
    </r>
    <r>
      <rPr>
        <b/>
        <sz val="8"/>
        <rFont val="Arial"/>
        <family val="2"/>
      </rPr>
      <t>Seguimiento a Diciembre</t>
    </r>
    <r>
      <rPr>
        <sz val="8"/>
        <rFont val="Arial"/>
        <family val="2"/>
      </rPr>
      <t>: las diferencias en los contratos 2151386, 2131906 y 2131909 fueron errores de transcripción de las bases fueron corregidos, se anexan las bases con los cambios resaltados en azul.</t>
    </r>
  </si>
  <si>
    <r>
      <t>Seguimiento a Septiembre:</t>
    </r>
    <r>
      <rPr>
        <sz val="11"/>
        <color theme="1"/>
        <rFont val="Arial"/>
        <family val="2"/>
      </rPr>
      <t xml:space="preserve"> Se aportan informes de conciliación mensual de julio y agosto de 2019 con la información de pagaduría y el aplicativo de tiquetes.  Lo cual no atiende la fuentes de información requeridas en la actividad (presupuesto-tiquetes), por esta razón no se registra avance.</t>
    </r>
    <r>
      <rPr>
        <b/>
        <sz val="11"/>
        <color theme="1"/>
        <rFont val="Arial"/>
        <family val="2"/>
      </rPr>
      <t xml:space="preserve">
Seguimiento a Diciembre: </t>
    </r>
    <r>
      <rPr>
        <sz val="11"/>
        <color theme="1"/>
        <rFont val="Arial"/>
        <family val="2"/>
      </rPr>
      <t>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t>
    </r>
  </si>
  <si>
    <r>
      <t>Seguimiento a Septiembre:</t>
    </r>
    <r>
      <rPr>
        <sz val="11"/>
        <color theme="1"/>
        <rFont val="Arial"/>
        <family val="2"/>
      </rPr>
      <t xml:space="preserve"> si bien no se realizó la mesa de trabajo, los </t>
    </r>
    <r>
      <rPr>
        <sz val="8"/>
        <color theme="1"/>
        <rFont val="Arial"/>
        <family val="2"/>
      </rPr>
      <t>responsables realizaron las gestiones para identificar diferencias así:
*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	Radicado 20184300592442 valor $15´559.085 valor adicional pagado $10´439.604
•	Radicado 20184300466662 valor $ 1´386.996 valor adicional pagado $1´386.996.</t>
    </r>
    <r>
      <rPr>
        <b/>
        <sz val="8"/>
        <color theme="1"/>
        <rFont val="Arial"/>
        <family val="2"/>
      </rPr>
      <t xml:space="preserve">
*</t>
    </r>
    <r>
      <rPr>
        <sz val="8"/>
        <color theme="1"/>
        <rFont val="Arial"/>
        <family val="2"/>
      </rPr>
      <t xml:space="preserve">Convenio 216146: la Gerencia del convenio informa que la diferencia por valor de $3.267 millones obedece a la no inclusión en balance económico  siguientes facturas: 52010427, 52010403, 52010404, 14120, 14008, 14016, 14014.
</t>
    </r>
    <r>
      <rPr>
        <b/>
        <sz val="8"/>
        <color theme="1"/>
        <rFont val="Arial"/>
        <family val="2"/>
      </rPr>
      <t>Seguimiento a Diciembre:</t>
    </r>
    <r>
      <rPr>
        <sz val="8"/>
        <color theme="1"/>
        <rFont val="Arial"/>
        <family val="2"/>
      </rPr>
      <t xml:space="preserve"> Para el Radicado  N. 20184300592442  el valor total del comprobante de egreso N.  28156   del 31-10-2019  es por $ 15,559,085,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$ 1,386,996   y se cancelo con comprobante de egreso N. 20346 por $ 1,386,996 . el error en la información de la conciliacion fue subsanado e informado el grupo de servicios administrativos.
Para el Convenio  216146   en donde indican que hay una diferencia de $ 3,267,776  . Las facturas N. 52010954 , 52010952 , 52010953, por valor de $ 1,513,396 son radicadas en el mes de mayo de 2019, y no fueron incluidas  en el balance  del  economico  ya que para la fecha de expedicion con corte al 30 de abril de 2019  no estaban   radicadas, las demas  facturas relacionadas  por un valor de $ 1,754,380  No fueron radicadas , y de acuerdo a la informacion entregada por servicios administrativos  estas fueron anuladas.  por lo anterior  el balance economico  con corte al 30 de abril de 2019, no presenta diferencias. </t>
    </r>
  </si>
  <si>
    <r>
      <rPr>
        <b/>
        <sz val="11"/>
        <color theme="1"/>
        <rFont val="Arial Narrow"/>
        <family val="2"/>
      </rPr>
      <t>Seguimiento a Septiembre</t>
    </r>
    <r>
      <rPr>
        <sz val="11"/>
        <color theme="1"/>
        <rFont val="Arial Narrow"/>
        <family val="2"/>
      </rPr>
      <t xml:space="preserve">: No se registra avance en esta actividad.
</t>
    </r>
    <r>
      <rPr>
        <b/>
        <sz val="11"/>
        <color theme="1"/>
        <rFont val="Arial Narrow"/>
        <family val="2"/>
      </rPr>
      <t>Seguimiento a Diciembre</t>
    </r>
    <r>
      <rPr>
        <sz val="11"/>
        <color theme="1"/>
        <rFont val="Arial Narrow"/>
        <family val="2"/>
      </rPr>
      <t>: El 09/12/2019, se remite correo a todas las gerencias de convenio y unidad el informe de ejecución total del contrato 20171072, en el cual tambien se evidencian los valores reintegrados correspondientes a tiquetes no volados, se adjunta correo.</t>
    </r>
  </si>
  <si>
    <r>
      <rPr>
        <b/>
        <sz val="11"/>
        <color theme="1"/>
        <rFont val="Arial Narrow"/>
        <family val="2"/>
      </rPr>
      <t>Seguimiento a Septiembre</t>
    </r>
    <r>
      <rPr>
        <sz val="11"/>
        <color theme="1"/>
        <rFont val="Arial Narrow"/>
        <family val="2"/>
      </rPr>
      <t xml:space="preserve">: No se registra avance en esta actividad.
</t>
    </r>
    <r>
      <rPr>
        <b/>
        <sz val="11"/>
        <color theme="1"/>
        <rFont val="Arial Narrow"/>
        <family val="2"/>
      </rPr>
      <t xml:space="preserve">Seguimiento a Diciembre: </t>
    </r>
    <r>
      <rPr>
        <sz val="10"/>
        <color theme="1"/>
        <rFont val="Arial Narrow"/>
        <family val="2"/>
      </rPr>
      <t xml:space="preserve">Para el Radicado  N. 20184300592442  el valor total del comprobante de egreso N.  28156   del 31-10-2019  es por $ 15,559,085, efectivamente  habia un error en la conciliacion  entregada  por el grupo de presupuesto,  no se trata de un pago adicional . corresponde a  un error en el informe de conciliacion el cual fue  subdsanado  e informado el grupo de servicios administrativos. </t>
    </r>
    <r>
      <rPr>
        <sz val="11"/>
        <color theme="1"/>
        <rFont val="Arial Narrow"/>
        <family val="2"/>
      </rPr>
      <t xml:space="preserve">
</t>
    </r>
    <r>
      <rPr>
        <sz val="10"/>
        <color theme="1"/>
        <rFont val="Arial Narrow"/>
        <family val="2"/>
      </rPr>
      <t xml:space="preserve">Para  el radicado  20184300416412.  del 24-07-2018 por $ 1,386,996.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$ 1,386,996   y se cancelo con comprobante de egreso N. 20346 por $ 1,386,996 . el error en la información de la conciliacion fue subsanado e informado el grupo de servicios administrativos.
Para el Convenio  216146   en donde indican que hay una diferencia de $ 3,267,776  . Las facturas N. 52010954 , 52010952 , 52010953, por valor de $ 1,513,396 son radicadas en el mes de mayo de 2019, y no fueron incluidas  en el balance  del  economico  ya que para la fecha de expedicion con corte al 30 de abril de 2019  no estaban   radicadas, las demas  facturas relacionadas  por un valor de $ 1,754,380  No fueron radicadas , y de acuerdo a la informacion entregada por servicios administrativos  estas fueron anuladas.  por lo anterior  el balance economico  con corte al 30 de abril de 2019, no presenta diferencias. </t>
    </r>
  </si>
  <si>
    <r>
      <rPr>
        <b/>
        <sz val="11"/>
        <color theme="1"/>
        <rFont val="Arial Narrow"/>
        <family val="2"/>
      </rPr>
      <t>Seguimiento a Septiembre</t>
    </r>
    <r>
      <rPr>
        <sz val="11"/>
        <color theme="1"/>
        <rFont val="Arial Narrow"/>
        <family val="2"/>
      </rPr>
      <t xml:space="preserve">: Se presenta tabla dinámica por centro de costos con el RP y el saldo disponible.  Una segunda tabla consolidada con las novedades de tiquetes que no identifica el responsable de cada una, lo cual no atiende el objeto de la actividad propuesta.
</t>
    </r>
    <r>
      <rPr>
        <b/>
        <sz val="11"/>
        <color theme="1"/>
        <rFont val="Arial Narrow"/>
        <family val="2"/>
      </rPr>
      <t>Seguimiento Diciembre:</t>
    </r>
    <r>
      <rPr>
        <sz val="11"/>
        <color theme="1"/>
        <rFont val="Arial Narrow"/>
        <family val="2"/>
      </rPr>
      <t xml:space="preserve"> Se realiza el informe con identificando los responsables y el valor real de las solictudes que fueron marcadas como un usadas, adicional se adjunta el informe entregado por la agencia de los tiquetes no volados, se adjunta los informes mencionados.</t>
    </r>
  </si>
  <si>
    <r>
      <rPr>
        <b/>
        <sz val="11"/>
        <color theme="1"/>
        <rFont val="Arial Narrow"/>
        <family val="2"/>
      </rPr>
      <t>Seguimiento a Septiembre</t>
    </r>
    <r>
      <rPr>
        <sz val="11"/>
        <color theme="1"/>
        <rFont val="Arial Narrow"/>
        <family val="2"/>
      </rPr>
      <t xml:space="preserve">: No se registra avance en esta actividad.
</t>
    </r>
    <r>
      <rPr>
        <b/>
        <sz val="11"/>
        <color theme="1"/>
        <rFont val="Arial Narrow"/>
        <family val="2"/>
      </rPr>
      <t xml:space="preserve">
Seguimiento Diciembre</t>
    </r>
    <r>
      <rPr>
        <sz val="11"/>
        <color theme="1"/>
        <rFont val="Arial Narrow"/>
        <family val="2"/>
      </rPr>
      <t>: Se adjunta memorando No. 20194300221413 del 9 de dic 2019, en donde se informa a la GG los recursos recuperados de tiquetes no volados del contrato 20171072.</t>
    </r>
  </si>
  <si>
    <r>
      <rPr>
        <b/>
        <sz val="9"/>
        <color theme="1"/>
        <rFont val="Arial Narrow"/>
        <family val="2"/>
      </rPr>
      <t>Seguimiento a Septiembre</t>
    </r>
    <r>
      <rPr>
        <sz val="9"/>
        <color theme="1"/>
        <rFont val="Arial Narrow"/>
        <family val="2"/>
      </rPr>
      <t xml:space="preserve">: El Procedimiento PAP333 en proceso obtención de firmas con las siguientes modificaciones:
* Se modifica el alcance dejando la claridad que primero se debe tramitar la comisión de servicios para poder continuar con el proceso de solicitud de tiquetes. 
*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t>
    </r>
    <r>
      <rPr>
        <sz val="11"/>
        <color theme="1"/>
        <rFont val="Arial Narrow"/>
        <family val="2"/>
      </rPr>
      <t xml:space="preserve">
</t>
    </r>
    <r>
      <rPr>
        <b/>
        <sz val="11"/>
        <color theme="1"/>
        <rFont val="Arial Narrow"/>
        <family val="2"/>
      </rPr>
      <t>Seguimiento Diciembre:</t>
    </r>
    <r>
      <rPr>
        <sz val="11"/>
        <color theme="1"/>
        <rFont val="Arial Narrow"/>
        <family val="2"/>
      </rPr>
      <t xml:space="preserve"> Se realiza la modificiación del procedimiento el 09/10/2019 https://www.enterritorio.gov.co/CatalogoDocumental/procesos/subversion/SGC/Documentos/9_Procedimientos/PAP333OCTUBRE2019.pdf</t>
    </r>
  </si>
  <si>
    <t xml:space="preserve">
“LISTA DE CHEQUEO REVISION DOCUMENTO ESTUDIOS PREVIOS”  formalizada en el sistema de gestión de calidad
https://www.enterritorio.gov.co/CatalogoDocumental/procesos/subversion/SGC/Documentos/11_Formatos/Catalogo_Documental_Formatos.htm</t>
  </si>
  <si>
    <r>
      <rPr>
        <b/>
        <sz val="11"/>
        <color theme="1"/>
        <rFont val="Arial Narrow"/>
        <family val="2"/>
      </rPr>
      <t xml:space="preserve">Seguimiento a Septiembre: </t>
    </r>
    <r>
      <rPr>
        <sz val="11"/>
        <color theme="1"/>
        <rFont val="Arial Narrow"/>
        <family val="2"/>
      </rPr>
      <t xml:space="preserve">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t>
    </r>
    <r>
      <rPr>
        <b/>
        <sz val="11"/>
        <color theme="1"/>
        <rFont val="Arial Narrow"/>
        <family val="2"/>
      </rPr>
      <t>Seguimiento a Diciembre</t>
    </r>
    <r>
      <rPr>
        <sz val="11"/>
        <color theme="1"/>
        <rFont val="Arial Narrow"/>
        <family val="2"/>
      </rPr>
      <t>: Se formalizó en el SGC el el formato FDI765 "LISTA DE CHEQUEO REVISIÓN DOCUMENTOS ESTUDIOS PREVIOS" que incluye en  el numeral 28 "REQUISITOS FINANCIEROS (Se verificará que los datos de los indicadores financieros correspondan a los  indicados en el Estudio del Sector".
https://www.enterritorio.gov.co/CatalogoDocumental/procesos/subversion/SGC/Documentos/11_Formatos/Catalogo_Documental_Formatos.htm</t>
    </r>
  </si>
  <si>
    <r>
      <rPr>
        <b/>
        <sz val="11"/>
        <color theme="1"/>
        <rFont val="Arial Narrow"/>
        <family val="2"/>
      </rPr>
      <t>Seguimiento a Septiembre</t>
    </r>
    <r>
      <rPr>
        <sz val="11"/>
        <color theme="1"/>
        <rFont val="Arial Narrow"/>
        <family val="2"/>
      </rPr>
      <t xml:space="preserve">: Mediante correo electrónico se envía la plantilla de "Lista de chequeo revisión de documentos estudios previos" con los cambios con el item 28 FACTORES FINACIEROS (Se verificará que los datos de los indicadores financieros correspondan a los  indicados en el Estudio del Sector.)
</t>
    </r>
    <r>
      <rPr>
        <b/>
        <sz val="11"/>
        <color theme="1"/>
        <rFont val="Arial Narrow"/>
        <family val="2"/>
      </rPr>
      <t>Seguimiento a Diciembre</t>
    </r>
    <r>
      <rPr>
        <sz val="11"/>
        <color theme="1"/>
        <rFont val="Arial Narrow"/>
        <family val="2"/>
      </rPr>
      <t>: se socializo mediante correo electrónico La versión final del formato  "lista de chequeo revisión de documentos de estudios previos"  se socializó a  los profesionales del Grupo de Planeación Contractual (se anexa el correo)</t>
    </r>
  </si>
  <si>
    <r>
      <rPr>
        <b/>
        <sz val="11"/>
        <color theme="1"/>
        <rFont val="Arial Narrow"/>
        <family val="2"/>
      </rPr>
      <t xml:space="preserve">Seguimiento a Septiembre: </t>
    </r>
    <r>
      <rPr>
        <sz val="11"/>
        <color theme="1"/>
        <rFont val="Arial Narrow"/>
        <family val="2"/>
      </rPr>
      <t xml:space="preserve">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t>
    </r>
    <r>
      <rPr>
        <b/>
        <sz val="11"/>
        <color theme="1"/>
        <rFont val="Arial Narrow"/>
        <family val="2"/>
      </rPr>
      <t xml:space="preserve">Seguimiento a Diciembre: </t>
    </r>
    <r>
      <rPr>
        <sz val="11"/>
        <color theme="1"/>
        <rFont val="Arial Narrow"/>
        <family val="2"/>
      </rPr>
      <t>El formato PDI766  LISTA DE CHEQUEO PARA NOVEDADES CONTRACTUALES CONTRATO DE SUMINISTRO DE TÍQUETES, https://www.enterritorio.gov.co/CatalogoDocumental/procesos/subversion/SGC/Documentos/11_Formatos/FDI766FORMATODIC2019.xlsx</t>
    </r>
  </si>
  <si>
    <t xml:space="preserve">
1. Publicación en el SGC el formato lista de chequeo revisión de documentos de estudios previos. </t>
  </si>
  <si>
    <r>
      <rPr>
        <b/>
        <sz val="11"/>
        <color theme="1"/>
        <rFont val="Arial Narrow"/>
        <family val="2"/>
      </rPr>
      <t>Seguimiento a septiembre:</t>
    </r>
    <r>
      <rPr>
        <sz val="11"/>
        <color theme="1"/>
        <rFont val="Arial Narrow"/>
        <family val="2"/>
      </rPr>
      <t xml:space="preserve"> 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t>
    </r>
    <r>
      <rPr>
        <b/>
        <sz val="11"/>
        <color theme="1"/>
        <rFont val="Arial Narrow"/>
        <family val="2"/>
      </rPr>
      <t>Seguimiento a Diciembre:</t>
    </r>
    <r>
      <rPr>
        <sz val="11"/>
        <color theme="1"/>
        <rFont val="Arial Narrow"/>
        <family val="2"/>
      </rPr>
      <t xml:space="preserve"> El formato PDI766  LISTA DE CHEQUEO PARA NOVEDADES CONTRACTUALES CONTRATO DE SUMINISTRO DE TÍQUETES, https://www.enterritorio.gov.co/CatalogoDocumental/procesos/subversion/SGC/Documentos/11_Formatos/FDI766FORMATODIC2019.xlsx</t>
    </r>
  </si>
  <si>
    <r>
      <rPr>
        <b/>
        <sz val="11"/>
        <color theme="1"/>
        <rFont val="Arial Narrow"/>
        <family val="2"/>
      </rPr>
      <t>Seguimiento a septiembre:</t>
    </r>
    <r>
      <rPr>
        <sz val="11"/>
        <color theme="1"/>
        <rFont val="Arial Narrow"/>
        <family val="2"/>
      </rPr>
      <t xml:space="preserve"> En concordancia con la actividad 14, no se ha socializado el documento aprobado y publicado por lo que no se registra avance en esta actividad.
</t>
    </r>
    <r>
      <rPr>
        <b/>
        <sz val="11"/>
        <color theme="1"/>
        <rFont val="Arial Narrow"/>
        <family val="2"/>
      </rPr>
      <t>Seguimiento a Diciembre:</t>
    </r>
    <r>
      <rPr>
        <sz val="11"/>
        <color theme="1"/>
        <rFont val="Arial Narrow"/>
        <family val="2"/>
      </rPr>
      <t xml:space="preserve"> Mediante correo electrónico del 28 de noviembre de 2019 dirigido al Grupo de Gestión contractual  fue socializado el PDI766  LISTA DE CHEQUEO PARA NOVEDADES CONTRACTUALES CONTRATO DE SUMINISTRO DE TÍQUETES</t>
    </r>
  </si>
  <si>
    <t xml:space="preserve">1.Actualizar el PDI722 "Elaboración, firma y legalización del contrato y sus novedades" incluyendo un capitulo y/o actividades para cesión de contratos en concordancia con la Circular interna No. 2 de 2018
Mediante memorando 20195300216343 de 29 de noviembre de 2019 se modificón por:  Expedición nueva circular dando lineamientos sobre la Cesion de Derechos económicos y posición contractual. </t>
  </si>
  <si>
    <t>Cesion de Derechos económicos y posición contractual.   ajustado y publicado</t>
  </si>
  <si>
    <t>1, Circular Cesión de Derechos económicoso y posición contractual ajustada</t>
  </si>
  <si>
    <r>
      <t xml:space="preserve">Seguimiento a Septiembre: Mediante formato de reunión FAP601 </t>
    </r>
    <r>
      <rPr>
        <sz val="11"/>
        <color theme="1"/>
        <rFont val="Arial Narrow"/>
        <family val="2"/>
      </rPr>
      <t xml:space="preserve">se observa  que de conformidad con lo indicado con la Asesora externa de la Subgerencia de Operaciones (Clara Goenaga),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t>
    </r>
    <r>
      <rPr>
        <b/>
        <sz val="11"/>
        <color theme="1"/>
        <rFont val="Arial Narrow"/>
        <family val="2"/>
      </rPr>
      <t>Seguimiento a Diciembre:</t>
    </r>
    <r>
      <rPr>
        <sz val="11"/>
        <color theme="1"/>
        <rFont val="Arial Narrow"/>
        <family val="2"/>
      </rPr>
      <t xml:space="preserve">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t>
    </r>
  </si>
  <si>
    <t>Mediante memorando 20195300216343 de 29 de noviembre de 2019 se solicitio Cambiar la acción y la fecha de entrega de la siguiente manera: 1.1. Expedición nueva circular dando lineamientos sobre la Cesion de Derechos económicos y posición contractual.  Fecha de entrega 31-12-2019</t>
  </si>
  <si>
    <r>
      <t xml:space="preserve">Seguimiento a septiembre: </t>
    </r>
    <r>
      <rPr>
        <sz val="10"/>
        <color theme="1"/>
        <rFont val="Arial Narrow"/>
        <family val="2"/>
      </rPr>
      <t>Citación audiencia de incumplimiento mediante memorando 20195400221671 del 4 de septiembre de 2019</t>
    </r>
    <r>
      <rPr>
        <b/>
        <sz val="10"/>
        <color theme="1"/>
        <rFont val="Arial Narrow"/>
        <family val="2"/>
      </rPr>
      <t xml:space="preserve"> </t>
    </r>
    <r>
      <rPr>
        <sz val="10"/>
        <color theme="1"/>
        <rFont val="Arial Narrow"/>
        <family val="2"/>
      </rPr>
      <t>con copia a la aseguradora Seguros del Estado</t>
    </r>
    <r>
      <rPr>
        <b/>
        <sz val="10"/>
        <color theme="1"/>
        <rFont val="Arial Narrow"/>
        <family val="2"/>
      </rPr>
      <t xml:space="preserve">
Seguimiento Diciembre: </t>
    </r>
    <r>
      <rPr>
        <sz val="10"/>
        <color theme="1"/>
        <rFont val="Arial Narrow"/>
        <family val="2"/>
      </rPr>
      <t xml:space="preserve">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r>
  </si>
  <si>
    <r>
      <t xml:space="preserve">Seguimiento a septiembre: </t>
    </r>
    <r>
      <rPr>
        <sz val="11"/>
        <color theme="1"/>
        <rFont val="Arial Narrow"/>
        <family val="2"/>
      </rPr>
      <t>Mediante formato de reunión FAP601 se observa  el seguimiento a las obligaciones contractuales del contrato de tiquetes, pero no se anexa soporte de la entrega de los informes pactados contractualmente por parte del contratista.</t>
    </r>
    <r>
      <rPr>
        <b/>
        <sz val="11"/>
        <color theme="1"/>
        <rFont val="Arial Narrow"/>
        <family val="2"/>
      </rPr>
      <t xml:space="preserve">
Seguimiento Diciembre: </t>
    </r>
    <r>
      <rPr>
        <sz val="11"/>
        <color theme="1"/>
        <rFont val="Arial Narrow"/>
        <family val="2"/>
      </rPr>
      <t>Se adjunta correos electronicos con informes remitidos con cruce de tiquetes con fecha 25/10/2019, informe acumulado mensual con fecha de 22/10/2019 y consolidado de tiquetes no volados de fecha 31/10/2019.</t>
    </r>
  </si>
  <si>
    <r>
      <rPr>
        <b/>
        <sz val="9"/>
        <color theme="1"/>
        <rFont val="Arial Narrow"/>
        <family val="2"/>
      </rPr>
      <t xml:space="preserve">Seguimiento a Septiembre: </t>
    </r>
    <r>
      <rPr>
        <sz val="9"/>
        <color theme="1"/>
        <rFont val="Arial Narrow"/>
        <family val="2"/>
      </rPr>
      <t xml:space="preserve">El Procedimiento PAP333 en proceso obtención de firmas con las siguientes modificaciones:
* Se modifica el alcance dejando la claridad que primero se debe tramitar la comisión de servicios para poder continuar con el proceso de solicitud de tiquetes. 
*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t>
    </r>
    <r>
      <rPr>
        <b/>
        <sz val="11"/>
        <color theme="1"/>
        <rFont val="Arial Narrow"/>
        <family val="2"/>
      </rPr>
      <t>Seguimiento Diciembre:</t>
    </r>
    <r>
      <rPr>
        <sz val="11"/>
        <color theme="1"/>
        <rFont val="Arial Narrow"/>
        <family val="2"/>
      </rPr>
      <t xml:space="preserve"> Se realiza la modificiación del procedimiento el 09/10/2019 https://www.enterritorio.gov.co/CatalogoDocumental/procesos/subversion/SGC/Documentos/9_Procedimientos/PAP333OCTUBRE2019.pdf</t>
    </r>
  </si>
  <si>
    <t xml:space="preserve">2.Formular acuerdos de servicio por parte de los Gerentes de conveniopara cada contrato interadministrativo que sea celebrado por Enterritorio teniendo en cuenta lo estipulado en el PAP333.  Como minimo deberá contener los siguientes aspectos: 1) canales de comunicación para realizar la solicitud y aprobación de los tiquetes, 2) plazos mínimos para realizar solicitudes. 3) obligaciones de los viajeros y supervisiones de informar el uso de cada tiquete suministrado en un tiempo establecido.
Mediante memorando 20194300195413 de 29 de octubre de 2019 se modificación a la acción propuesta: Formular acuerdos de servicio por parte los Gerente de Convenio para cada contrato interadministrativo que sea celebra-do por ENTerritorio teniendo en cuenta lo estipulado en el PAP333.
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t>
  </si>
  <si>
    <t>Acuerdo de Niveles de Servicio</t>
  </si>
  <si>
    <r>
      <rPr>
        <b/>
        <sz val="10"/>
        <color theme="1"/>
        <rFont val="Calibri"/>
        <family val="2"/>
        <scheme val="minor"/>
      </rPr>
      <t>Seguimiento a septiembre:</t>
    </r>
    <r>
      <rPr>
        <sz val="10"/>
        <color theme="1"/>
        <rFont val="Calibri"/>
        <family val="2"/>
        <scheme val="minor"/>
      </rPr>
      <t xml:space="preserve">  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t>
    </r>
    <r>
      <rPr>
        <b/>
        <sz val="10"/>
        <color theme="1"/>
        <rFont val="Calibri"/>
        <family val="2"/>
        <scheme val="minor"/>
      </rPr>
      <t>Seguimiento Diciembre:</t>
    </r>
    <r>
      <rPr>
        <sz val="10"/>
        <color theme="1"/>
        <rFont val="Calibri"/>
        <family val="2"/>
        <scheme val="minor"/>
      </rPr>
      <t xml:space="preserve">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r>
  </si>
  <si>
    <r>
      <rPr>
        <b/>
        <sz val="11"/>
        <color theme="1"/>
        <rFont val="Arial Narrow"/>
        <family val="2"/>
      </rPr>
      <t>Seguimiento a Septiembre:</t>
    </r>
    <r>
      <rPr>
        <sz val="11"/>
        <color theme="1"/>
        <rFont val="Arial Narrow"/>
        <family val="2"/>
      </rPr>
      <t xml:space="preserve"> No se registra avance en esta actividad.
</t>
    </r>
    <r>
      <rPr>
        <b/>
        <sz val="11"/>
        <color theme="1"/>
        <rFont val="Arial Narrow"/>
        <family val="2"/>
      </rPr>
      <t xml:space="preserve">Seguimiento a Diciembre: </t>
    </r>
    <r>
      <rPr>
        <sz val="11"/>
        <color theme="1"/>
        <rFont val="Arial Narrow"/>
        <family val="2"/>
      </rPr>
      <t xml:space="preserve"> se culminó la actualización del perfil de riesgo operativo y corrupción de todos los procesos documentados en la Entidad de acuerdo a los Decretos 495 y 496 de 2019. </t>
    </r>
  </si>
  <si>
    <r>
      <rPr>
        <b/>
        <sz val="11"/>
        <color theme="1"/>
        <rFont val="Arial Narrow"/>
        <family val="2"/>
      </rPr>
      <t>Seguimiento a Septiembre:</t>
    </r>
    <r>
      <rPr>
        <sz val="11"/>
        <color theme="1"/>
        <rFont val="Arial Narrow"/>
        <family val="2"/>
      </rPr>
      <t xml:space="preserve"> No se registra avance en esta actividad.
</t>
    </r>
    <r>
      <rPr>
        <b/>
        <sz val="11"/>
        <color theme="1"/>
        <rFont val="Arial Narrow"/>
        <family val="2"/>
      </rPr>
      <t>Seguimiento a Diciembre:</t>
    </r>
    <r>
      <rPr>
        <sz val="11"/>
        <color theme="1"/>
        <rFont val="Arial Narrow"/>
        <family val="2"/>
      </rPr>
      <t xml:space="preserve"> FAP806 Registro de eventos de riesgo operativo</t>
    </r>
  </si>
  <si>
    <t>,</t>
  </si>
  <si>
    <t>1. Reglamento de Trabajo de FONADE aprobado</t>
  </si>
  <si>
    <t xml:space="preserve">1. En el marco de la implementación del nuevo software de nómina se analiza la pertinencia de contar con procedimientos específicos para situaciones administrativas
</t>
  </si>
  <si>
    <t>1.Acta de junta directiva donde  se presente los recursos aportados por la Entidad que no fueron recuperados en el marco de ejecución de fabricas 
2.Informe con acciones adoptadas  del  reintegro o aceptación de gasto de recursos no reembolsables, rendimientos financieros con ejecución directa de bienes y servicios y contingencias (fabricas)
3.Desembolsos del Convenio 212080 (Reintegro a Enterritorio) o Acta de junta directiva donde  se presente los recursos aportados por la Entidad no recuperados en el marco de ejecución de fabricas  y su concepto frente al tema"
4.2140964 (DISEÑOS 2015): En elaboración de liquidacion Total
5.Ficha / acta de conciliación con PROES y Consorcio VIP
6.Soporte trámite incumplimiento</t>
  </si>
  <si>
    <t xml:space="preserve">1. Conciliación de contrato de fábrica 2131908
2.Acta de liquidación del contrato 2131908 
</t>
  </si>
  <si>
    <t xml:space="preserve">1.Correo electrónico o memorando de citación a la capacitación PAP902
2. FAP 601 CONTROL DE ASISTENCIA
3. Acuerdos de niveles de servicio (ANS) 
4. Correo electrónico o memorando de socialización </t>
  </si>
  <si>
    <t>1. Radicado del informe de gestion N° 12 dentro de las fechas pactadas.
2. Completar informe del ultimo trimestre del 2019 con la informacion generada los dias 20 al 31 de diciembre de 2019</t>
  </si>
  <si>
    <t>1. Informe de conciliación  mensual por convenio y centro de costo y retroalimentación de las diferencias identificadas
2. Presentar el informe de los recursos ejecutados no recuperados  al  cliente y a la gerencia general de ENTerritorio, definiendo acciones a seguir
3. Publicación en el SGC el formato lista de chequeo revisión de documentos de estudios previos. "Circular Cesión de Derechos económicoso y posición contractual ajustada
4. Memorando de solicitud de reformulación de la actividad y el entregable, que corresponde a los ANS con el contrato interadministrativo 219001</t>
  </si>
  <si>
    <t>CERRADO CON CORTE DICIEMBRE 2019</t>
  </si>
  <si>
    <t>1. FAP806 Registro de eventos de riesgo operativo</t>
  </si>
  <si>
    <t>1.	Actualizar y publicar FMI015 y FMI016
2.	Fap806 evento riesgo operativo para dos observaciones o memorando de reformulación de fechas</t>
  </si>
  <si>
    <t>1. Control de asistencia, ayuda de memoria y evaluación de los asistentes
2. Oficio de requerimiento de reconstrucción de la información
3. Acta de liquidación o Solicitud de constancia de archivo o inicio de acciones judiciales.</t>
  </si>
  <si>
    <t>1. Carpeta Compartida con la información de cada convenio
2. Base de datos (con registro actualizado)
3. Documentos actualizados y formalizados
4. Resultados y resumen presentado al Comité de Seguimiento y Castigo de Activos"
5. Acta de comité integral de Riesgos
6. Reformulación solicitando ampliación de plazo"
7. Documentos actualizados y formalizados
8. Evento de Riesgo Reportado</t>
  </si>
  <si>
    <t>Contratación realizada durante 2019 por la modalidad de contratación directa (personas jurídicas)</t>
  </si>
  <si>
    <t>Subgerencia de Desarrollo de Proyectos
Subgerencia de Operaciones
Grupo de Planeación y Gestión de Riesgos</t>
  </si>
  <si>
    <t>Alberto Augusto Rodriguez
Bellaniris Ávila
María Johana Bellaizan</t>
  </si>
  <si>
    <r>
      <t xml:space="preserve">Observación No.1 Documentación no publicada e incompleta en el Secop
</t>
    </r>
    <r>
      <rPr>
        <sz val="9"/>
        <color theme="1"/>
        <rFont val="Arial"/>
        <family val="2"/>
      </rPr>
      <t>En 30 procesos ACEPTADOS se revisaron 17 documentos que la entidad debe publicar en la plataforma SECOP, observando los siguientes incumplimientos por encima del 50%: El 96% de procesos (27 de 28) incumplen con la publicación de la respuesta del oferente frente a la solicitud de aclaraciones, el 93% de los procesos (28 de 30) incumplen con la publicación del Anexo 9 Formatos, el 79%de los procesos (22 de 28) incumplen con la publicación de la solicitud de aclaraciones, el 73% de los procesos (22 de 30) incumplen con la publicación de el Anexo 10 Proyecto de minuta, el 57% de los procesos (17 de 30) incumplen con la publicación de estudio del sector, anexo 9 formatos</t>
    </r>
    <r>
      <rPr>
        <b/>
        <sz val="9"/>
        <color theme="1"/>
        <rFont val="Arial"/>
        <family val="2"/>
      </rPr>
      <t>.</t>
    </r>
  </si>
  <si>
    <r>
      <rPr>
        <b/>
        <sz val="9"/>
        <color theme="1"/>
        <rFont val="Arial"/>
        <family val="2"/>
      </rPr>
      <t>RGPRO09: Publicación de documentos, incompletos o inconsistentes en la página web de la Entidad, ORFEO y/o SECOP II.</t>
    </r>
    <r>
      <rPr>
        <sz val="9"/>
        <color theme="1"/>
        <rFont val="Arial"/>
        <family val="2"/>
      </rPr>
      <t xml:space="preserve">
Deterioro de la imagen de la Entidad por requerimientos de entes de vigilancia y control y clientes, debido a la no publicación o publicación errónea de documentos en la página web de la Entidad y SECOP, por causa de  1) Ausencia de parametros exigibles que estandaricen la información y los registros que deben ser publicados de acuerdo con cada metodología de contratación
2) Posibles fallas técnicas de la plataforma Secop II
3) No disponibilidad de un plan de contingencia que garantice la publicidad de los documentos precontractuales</t>
    </r>
  </si>
  <si>
    <t xml:space="preserve">Validar y formalizar los documentos que se deben publicar junto con el contrato en los procesos que se adelantan bajo la modalidad de contratación directa y conforme a la patamfora vigente dispuesta por colombia Compra Eficinete. </t>
  </si>
  <si>
    <r>
      <t xml:space="preserve">Gestión de operaciones 
</t>
    </r>
    <r>
      <rPr>
        <sz val="9"/>
        <rFont val="Arial"/>
        <family val="2"/>
      </rPr>
      <t>Grupo de procesos de selección</t>
    </r>
    <r>
      <rPr>
        <b/>
        <sz val="9"/>
        <rFont val="Arial"/>
        <family val="2"/>
      </rPr>
      <t xml:space="preserve">
</t>
    </r>
  </si>
  <si>
    <t>Manual de contratacion y/o, lista de chequeo y/o, circular y/o, procedimiento, formalizado en el Sistema de Gestión de Calidad</t>
  </si>
  <si>
    <r>
      <rPr>
        <b/>
        <sz val="9"/>
        <color theme="1"/>
        <rFont val="Arial"/>
        <family val="2"/>
      </rPr>
      <t xml:space="preserve">Observación No. 2  Incumplimiento en el plazo de expedición  de las garantías
</t>
    </r>
    <r>
      <rPr>
        <sz val="9"/>
        <color theme="1"/>
        <rFont val="Arial"/>
        <family val="2"/>
      </rPr>
      <t xml:space="preserve">En 14 de los 30 contratos adjudicados se evidencian desviaciones entre 1 y  28 días hábiles en la expedición de las garantías por parte del contratista.
</t>
    </r>
  </si>
  <si>
    <r>
      <t xml:space="preserve">RIESGO EMERGENTE 1.
</t>
    </r>
    <r>
      <rPr>
        <sz val="9"/>
        <color theme="1"/>
        <rFont val="Arial"/>
        <family val="2"/>
      </rPr>
      <t>Impacto legal por demora en la expedición de las garantiás por parte de los contratistas por causa de: Deficiencias en la validación de garantías por parte del grupo de procesos de selección</t>
    </r>
    <r>
      <rPr>
        <b/>
        <sz val="9"/>
        <color theme="1"/>
        <rFont val="Arial"/>
        <family val="2"/>
      </rPr>
      <t xml:space="preserve"> </t>
    </r>
    <r>
      <rPr>
        <sz val="9"/>
        <color theme="1"/>
        <rFont val="Arial"/>
        <family val="2"/>
      </rPr>
      <t>por causa de: 1)  Deficiencias en la validación de garantías por parte del grupo de procesos de selección
2) No existen lineamientos que indiquen causales de rechazo de las garantías por extemporaneidad en la fecha de expedición.
3) No hay un mecanismo que conmine al oferente para que cumpla con la oportunidad en la expedición y radicación de las pólizas en los plazos establecidos en el Manual de contratación MDI720.</t>
    </r>
  </si>
  <si>
    <t xml:space="preserve">Generar un nuevo control en el que se recuerde al contratista las obligaciones pactadas en el contrato frente a la g entreaga oprtuna de las garantias. </t>
  </si>
  <si>
    <t>Documento suscrito por el contratista donde  certificaque que conce las obligaciones pactadas en el contrato.</t>
  </si>
  <si>
    <r>
      <t xml:space="preserve">Observación No. 3  Extemporaneidad en la radicación de las ofertas 
</t>
    </r>
    <r>
      <rPr>
        <sz val="9"/>
        <color theme="1"/>
        <rFont val="Arial"/>
        <family val="2"/>
      </rPr>
      <t xml:space="preserve">
En los procesos CDI 043, CDI-061 y CDI-025-2019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r>
  </si>
  <si>
    <r>
      <t xml:space="preserve">RIESGO EMERGENTE 2:
</t>
    </r>
    <r>
      <rPr>
        <sz val="9"/>
        <color theme="1"/>
        <rFont val="Arial"/>
        <family val="2"/>
      </rPr>
      <t>Afectación de la transparencia por extemporaneidad en la radicacion de las ofertas para la contratacion directa según lo establecido enla carta de invitación a causa de: 
1) Dar prioridad al proceso de contratación frente al cumplimiento del procedimiento.
2)No existe un procedimiento para la solicitud y aprobación de los plazos de radicación de las ofertas.</t>
    </r>
  </si>
  <si>
    <t>Establecer la adenda como unico documento para otorgar plazo al oferente para radicar la oferta en los procesos que se adelanten mediante la modalidad de Contratación Directa</t>
  </si>
  <si>
    <t>Adenda según aplique</t>
  </si>
  <si>
    <r>
      <t xml:space="preserve">Observación 4. Ineficiencia en el desarrollo de los procesos de contratación Directa
</t>
    </r>
    <r>
      <rPr>
        <sz val="9"/>
        <color theme="1"/>
        <rFont val="Arial"/>
        <family val="2"/>
      </rPr>
      <t xml:space="preserve">
En 21 de 56 procesos que corresponden al 37,5%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 orden social, complejidad de transporte, sobrecosto y/o accesibilidad de materiales, el oferente invitado no subsana o da respuesta a la solicitud de aclaraciones o no presenta documentos o la oferta o por Inadecuada estructuración de las reglas de participación y/o estudio previo.</t>
    </r>
  </si>
  <si>
    <r>
      <t xml:space="preserve">Impacto operativo y legal por  el alto porcentaje de procesos fallidos y desierto en la contratación directa a causa de: </t>
    </r>
    <r>
      <rPr>
        <sz val="9"/>
        <color theme="1"/>
        <rFont val="Arial"/>
        <family val="2"/>
      </rPr>
      <t>1. Posibles fallas en los controles o inexistencia de los mismos en la etapa precontractual para la contratación directa.</t>
    </r>
    <r>
      <rPr>
        <b/>
        <sz val="9"/>
        <color theme="1"/>
        <rFont val="Arial"/>
        <family val="2"/>
      </rPr>
      <t xml:space="preserve">
</t>
    </r>
  </si>
  <si>
    <t>Realizar un analisis de las modificaciones que se requieran e incluirlas en la estandarización de los documentos - Términos y condiciones</t>
  </si>
  <si>
    <r>
      <t xml:space="preserve">Subgerencia de Operaciones
</t>
    </r>
    <r>
      <rPr>
        <sz val="9"/>
        <rFont val="Arial"/>
        <family val="2"/>
      </rPr>
      <t xml:space="preserve">Grupo de Planeación Contractual 
Grupo de Procesos de Selección
</t>
    </r>
    <r>
      <rPr>
        <b/>
        <sz val="9"/>
        <rFont val="Arial"/>
        <family val="2"/>
      </rPr>
      <t xml:space="preserve">
Subgerencia de Desarrollo de Proyectos
</t>
    </r>
    <r>
      <rPr>
        <sz val="9"/>
        <rFont val="Arial"/>
        <family val="2"/>
      </rPr>
      <t>Gerencias de Grupo (Unidad)
Gerencias de Convenio
Supervisores</t>
    </r>
  </si>
  <si>
    <t>Proyecto de Estandarización de documuentos- Terminos y Condiciones</t>
  </si>
  <si>
    <t xml:space="preserve">experiencia. Factores de verificación y procedimiento para definir precios artificalmente bajos </t>
  </si>
  <si>
    <t xml:space="preserve">
Subgerencia de Operaciones
Subgerencia de Desarrollo de Proyectos: Ciencia Tecnología y Emprendimiento, Desarrollo Territorial, Infraestructura y competitividad, Desarrollo Económico y Social.
</t>
  </si>
  <si>
    <t>A57</t>
  </si>
  <si>
    <t>A58</t>
  </si>
  <si>
    <t>A59</t>
  </si>
  <si>
    <t>CONTRATACIÓN DIRECTA</t>
  </si>
  <si>
    <t>Depuración plan de mejoramiento Contraloria General de la Republica  vigencias anteriores</t>
  </si>
  <si>
    <t xml:space="preserve">Oficina Asesora Juridica
Grupos de Gerencia General
Subgerencia de Desarrollo de Proyectos
Subgerencia Administrativa
Subgerencia de Operaciones
Subgerencia Financiera
</t>
  </si>
  <si>
    <t>Andrea Ortegon
Alberto Rodríguez Ortiz
Bellaniris Ávila Bermúdez
Lisbeth Triana Casas
Ricardo Andrés Oviedo</t>
  </si>
  <si>
    <t>Observación ( recomendaciones informe ejecutivo)</t>
  </si>
  <si>
    <t>Causas identificadas</t>
  </si>
  <si>
    <t xml:space="preserve">
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$296.405.938,83 </t>
  </si>
  <si>
    <t xml:space="preserve">
* Definición de acciones genéricas sin impacto específico sobre el hallazgo o sin productos funcionales
* Los responsables de formular las acciones no son los mismos que las implementan
* Falta de continuidad en la ejecución de las acciones establecidas</t>
  </si>
  <si>
    <r>
      <t xml:space="preserve">Riesgo emergente 1
Impacto operativo debido a la formulación de  acciones que no impactan las causas de los hallazgos / observaciones, o que no resuelven o corrijen lo establecido en los mismos por causa de:* Definición de acciones genéricas sin impacto específico sobre el hallazgo o sin productos funcionales
* Los responsables de formular las acciones no son los mismos que las implementan
* Falta de continuidad en la ejecución de las acciones establecidas
* Demoras en la gestión de trámite de siniestro
*Demoras en el proceso de contratación 
*Falta de seguimiento a las solicitudes de conciliación extrajudicial o inicio de acciones judiciales </t>
    </r>
    <r>
      <rPr>
        <b/>
        <sz val="9"/>
        <color theme="1"/>
        <rFont val="Arial"/>
        <family val="2"/>
      </rPr>
      <t xml:space="preserve">
</t>
    </r>
  </si>
  <si>
    <t>•	Dar respuesta a radicado No. 201900187443:10/10/2019 de la oficina asesora jurídica respecto a solicitud de inicio de acciones judiciales</t>
  </si>
  <si>
    <t>Subgerencia desarrollo de proyectos
Desarrollo proyectos 2 (DT)</t>
  </si>
  <si>
    <t xml:space="preserve">Memorando de respuesta a la Oficina asesora Juridica </t>
  </si>
  <si>
    <t>H17 Liquidación Contratos- informe de CGR 2016 (pag 199)</t>
  </si>
  <si>
    <t>Solicituar mediante  memorando a la subgerencia de operaciones (liquidaciones)  incluir en las metas de liquidaciones de 2020 los convenios  194065, 195078, 195089, 196012, 196028, 197012, 197038 y 193074</t>
  </si>
  <si>
    <t xml:space="preserve">Subgerencia desarrollo de proyectos
Desarrollo de  proyectos especiales
</t>
  </si>
  <si>
    <t>Memorando radicado a la subgerencia de operaciones</t>
  </si>
  <si>
    <t>Tramite inicio acciones judiciales -
 *ANT 2016  HALLAZGO No.5 Convenio Interadministrativo No. 2133894;  
*CHIPAQUE H 1  Cantidad y calidad de la obra ejecutada mediante Contrato Interadministrativo Derivado No. 2130593;   
*ANT 2016 HALLAZGO No.16  Convenio Interadministrativo No. 2122408 FONADE Municipio de Campoalegre;   2014 H11  (F)  (D) (P) Contrato Interadministrativo No. 2131627 de 2013 )
*2014: H11  (F)  (D) (P) Contrato Interadministrativo No. 2131627 de 2013</t>
  </si>
  <si>
    <t xml:space="preserve">	Priorizar  y tramitar las solicitudes de inicio de acción judicial enviadas por las áreas, según hace varios meses radicados: 20192700062373, 20195400124693, 20195000021143 y 20195400086273</t>
  </si>
  <si>
    <t>Oficina asesora Juridica</t>
  </si>
  <si>
    <t>Reporte trimestral en  excel con solicitudes y gestión por parte de la OAJ (dic 2019 y marzo 2020)</t>
  </si>
  <si>
    <t>DEPURACIÓN CGR</t>
  </si>
  <si>
    <t>ANH 216140</t>
  </si>
  <si>
    <t>Convenio 216140 de 2016 – Agencia Nacional de Hidrocarburos.</t>
  </si>
  <si>
    <t>Subgerencia de Desarrollo de Proyectos - Desarrollo de proyectos 4, Subgerencia de Operaciones - Planeación Contractual, Subgerencia Financiera- Planeación y Control Financiero.</t>
  </si>
  <si>
    <t>Desarrollo de proyectos 4, Planeación Contractual, Servicios Administrativo.</t>
  </si>
  <si>
    <t>Adriana Ocampo - Contrato 2019025
Diego Ossa- Contrato 2019026
Nicolás Álvarez - Contrato 2019033</t>
  </si>
  <si>
    <r>
      <t>Observación No 1</t>
    </r>
    <r>
      <rPr>
        <sz val="11"/>
        <rFont val="Arial"/>
        <family val="2"/>
      </rPr>
      <t xml:space="preserve">: </t>
    </r>
    <r>
      <rPr>
        <b/>
        <sz val="11"/>
        <rFont val="Arial"/>
        <family val="2"/>
      </rPr>
      <t xml:space="preserve">Dilación en  el trámite de incumplimiento aplicable al contrato 2180899.
</t>
    </r>
    <r>
      <rPr>
        <sz val="11"/>
        <rFont val="Arial"/>
        <family val="2"/>
      </rPr>
      <t xml:space="preserve">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r>
    <r>
      <rPr>
        <b/>
        <sz val="11"/>
        <rFont val="Arial"/>
        <family val="2"/>
      </rPr>
      <t xml:space="preserve">
</t>
    </r>
    <r>
      <rPr>
        <b/>
        <i/>
        <sz val="11"/>
        <rFont val="Arial"/>
        <family val="2"/>
      </rPr>
      <t>Criterio</t>
    </r>
    <r>
      <rPr>
        <b/>
        <sz val="11"/>
        <rFont val="Arial"/>
        <family val="2"/>
      </rPr>
      <t xml:space="preserve">:
</t>
    </r>
    <r>
      <rPr>
        <sz val="11"/>
        <rFont val="Arial"/>
        <family val="2"/>
      </rPr>
      <t xml:space="preserve">*Ley 1474 de 2011 "Artículo 86. Imposición de multas, sanciones y declaratorias de incumplimiento" 
GMI005  Guía para el Manual de Supervisión e Interventoría de FONADE. Actividad No 6 Incumplimiento contractual. 
 </t>
    </r>
    <r>
      <rPr>
        <i/>
        <sz val="11"/>
        <rFont val="Arial"/>
        <family val="2"/>
      </rPr>
      <t>Complemento reglas de participación proceso CPU 003 de 2018 7.8 OBLIGACIONES ESPECIFICAS, 7.11 OBLIGACIONES RELACIONADAS CON LA EJECUCIÓN DEL CONTRATO. Minuta del contrato 2180899.</t>
    </r>
  </si>
  <si>
    <t xml:space="preserve">* Debilidades en la supervisión del contrato  interadministrativo 216140 en aspectos administrativos.
* Desconocimiento de la normatividad aplicable por parte del supervisor.
* Omisión de alertas del aplicativo FOCUS sobre el atraso físico del contrato 2180899.
* Falta  de diligenciamiento del FMI054 Cuadro de control y trazabilidad de acciones del proyecto.
 </t>
  </si>
  <si>
    <r>
      <rPr>
        <sz val="11"/>
        <rFont val="Arial"/>
        <family val="2"/>
      </rPr>
      <t xml:space="preserve">
</t>
    </r>
    <r>
      <rPr>
        <b/>
        <sz val="11"/>
        <rFont val="Arial"/>
        <family val="2"/>
      </rPr>
      <t>Riesgo emergente 1</t>
    </r>
    <r>
      <rPr>
        <sz val="11"/>
        <rFont val="Arial"/>
        <family val="2"/>
      </rPr>
      <t xml:space="preserve">: Impacto operativo y legal porque la gerencia del convenio no tramitó oportunamente el incumplimiento  o acciones contractuales correspondientes, con soporte en lo reportado por la interventoría del contrato de sísmica; debido a: debilidades en la supervisión en aspectos administrativos, desconocimiento de la normatividad aplicable por parte del supervisor, omisión de alertas del aplicativo FOCUS sobre el atraso físico en la ejecución, falta  de diligenciamiento del FMI054 Cuadro de control y trazabilidad de acciones del proyecto.
</t>
    </r>
  </si>
  <si>
    <r>
      <t xml:space="preserve">
1. Sensibilizar y dar lineamientos a los supervisores en las obligaciones y manuales de la entidad relacionadas con el procedimiento a seguir ante un posible incumplimiento.
2. Radicar la solicitud de posible incumplimiento ante la Subgerencia de Operaciones. 
3. Iniciar con el tramite de la solicitud del posible incumplimiento ante la subgerencia de operaciones.
4. Actualizar el estado de los contratos del convenio en FOCUS.
</t>
    </r>
    <r>
      <rPr>
        <sz val="9"/>
        <color rgb="FFFF0000"/>
        <rFont val="Arial"/>
        <family val="2"/>
      </rPr>
      <t xml:space="preserve"> </t>
    </r>
    <r>
      <rPr>
        <sz val="9"/>
        <color theme="1"/>
        <rFont val="Arial"/>
        <family val="2"/>
      </rPr>
      <t xml:space="preserve">
</t>
    </r>
  </si>
  <si>
    <t>1. Gerencia de Desarrollo de Proyectos 4.
2.  Gerencia de Desarrollo de Proyectos 4.
3. Subgerencia de Opeeraciones Gestión Contractual.
4.  Gerencia de Desarrollo de Proyectos 4.</t>
  </si>
  <si>
    <t>1. Control  de asistencia a capacitaciones y/o presentacion.
 2. Memorando de solicitud  - FDI763 – Lista de Chequeo
para Tramite de
Incumplimiento
3. Adelantar el trámite de incumplimiento.
4. Reporte del aplicativo focus convenio actualizado.</t>
  </si>
  <si>
    <t>1. 31/3/2020 
2. 30/01/2020
3. 20/2/2020
4. 22/01/2020</t>
  </si>
  <si>
    <r>
      <rPr>
        <b/>
        <sz val="11"/>
        <rFont val="Arial"/>
        <family val="2"/>
      </rPr>
      <t>Observación No 2</t>
    </r>
    <r>
      <rPr>
        <sz val="11"/>
        <rFont val="Arial"/>
        <family val="2"/>
      </rPr>
      <t>:</t>
    </r>
    <r>
      <rPr>
        <b/>
        <sz val="11"/>
        <rFont val="Arial"/>
        <family val="2"/>
      </rPr>
      <t xml:space="preserve"> Incumplimiento en los términos de respuesta a un derecho de petición.
</t>
    </r>
    <r>
      <rPr>
        <sz val="11"/>
        <rFont val="Arial"/>
        <family val="2"/>
      </rPr>
      <t xml:space="preserve">
Respuesta integral y de fondo al derecho de petición No 20184300368222 presentado por el contratista GEOFIZYKA TORUN S.A. CGT SERVICES SUCURSAL COLOMBIA) contrato No  2180899 fuera de términos legales (50 días), lo que dio origen a una acción de tutela.
</t>
    </r>
    <r>
      <rPr>
        <i/>
        <u/>
        <sz val="11"/>
        <rFont val="Arial"/>
        <family val="2"/>
      </rPr>
      <t>Criterio</t>
    </r>
    <r>
      <rPr>
        <sz val="11"/>
        <rFont val="Arial"/>
        <family val="2"/>
      </rPr>
      <t>: Ley 1755 de 2015 Artículo 14. Terminos para resolver las distintas modalidades de peticiones y 31 Falta disciplinaria. 
Resolución 317 de Nov/2015 Por medio de la cual se reglamenta el trámite interno de Derecho de Petición en Fonade, PAP301 Trámites de peticiones, quejas, reclamos y denuncias.5.4 TÉRMINOS PARA RESOLVER LAS PETICIONES, QUEJAS, RECLAMOS Y DENUNCIAS.</t>
    </r>
  </si>
  <si>
    <r>
      <t xml:space="preserve">* </t>
    </r>
    <r>
      <rPr>
        <sz val="11"/>
        <rFont val="Arial"/>
        <family val="2"/>
      </rPr>
      <t xml:space="preserve">Deficiencias en la aplicación del control CTRGADM169.
* Deficiencias en el cumplimiento de las obligaciones por parte la supervisión de FONADE. </t>
    </r>
    <r>
      <rPr>
        <b/>
        <sz val="11"/>
        <rFont val="Arial"/>
        <family val="2"/>
      </rPr>
      <t xml:space="preserve">
* </t>
    </r>
    <r>
      <rPr>
        <sz val="11"/>
        <rFont val="Arial"/>
        <family val="2"/>
      </rPr>
      <t>Omisión de las alertas del aplicativo ORFEO por parte de la Gerencia de convenio y Gerente de grupo de trabajo.</t>
    </r>
  </si>
  <si>
    <r>
      <t xml:space="preserve">RGADM99: </t>
    </r>
    <r>
      <rPr>
        <sz val="11"/>
        <rFont val="Arial"/>
        <family val="2"/>
      </rPr>
      <t>Deterioro de la imagen de la Entidad ante Entes de control, Clientes o peticionarios y/o Impacto económico para la Entidad debido a multas o sanciones impuestas por Entes de Vigilancia y Control, debido a la falta de atención dentro de los términos de Ley de las PQRD (Peticiones, Quejas, Reclamos y Denuncias), y solicitudes de información pública, por causa del 1) deficiencias en la  Elaboración, suscripción, remisión y comunicación de las respuestas por parte de las grupos de trabajo. 2)asignación incorrecta de las solicitudes a los grupos de trabajo. 3)inoportunidad en las respuestas de las solicitudes por parte de los grupos de trabajo.</t>
    </r>
    <r>
      <rPr>
        <b/>
        <sz val="11"/>
        <rFont val="Arial"/>
        <family val="2"/>
      </rPr>
      <t xml:space="preserve">
</t>
    </r>
  </si>
  <si>
    <t xml:space="preserve">
1. Modificar el PAP301 Trámite de peticiones, quejas, reclamos y denuncias en:
* Colocar punto de control de asiganción para revisión de todas las PQRD asignada al administrador.
2. Socializar a los responsables los cambios realizados.
3. Sensibilizar y dar lineamientos a los supervisores en las obligaciones y manuales de la entidad relacionadas con el procedimiento a seguir ante un posible incumplimiento.
4. Envío de correos electronicos a los usuarios que presenten PQRD próximas a vencer o que hayan incumplido los términos.
</t>
  </si>
  <si>
    <t xml:space="preserve">1, 2  y 4  Subgerencia administrativa. 3 Desarrollo Proyectos 4.
</t>
  </si>
  <si>
    <r>
      <t xml:space="preserve">1. Procedimiento publicado en el catalogo documental.
2. Envío de piezas de comunicación y capacitación.
3. Control  de asistencia a capacitaciones y/o presentacion.
4. Correos con la perioricidad necesaria.
</t>
    </r>
    <r>
      <rPr>
        <sz val="9"/>
        <color rgb="FFFF0000"/>
        <rFont val="Arial"/>
        <family val="2"/>
      </rPr>
      <t xml:space="preserve">
</t>
    </r>
    <r>
      <rPr>
        <sz val="9"/>
        <color theme="1"/>
        <rFont val="Arial"/>
        <family val="2"/>
      </rPr>
      <t xml:space="preserve">
</t>
    </r>
  </si>
  <si>
    <t xml:space="preserve">1. 28/02/2020
2. 30/03/2020 y 30/06/2020
3. 31/03/2020
4. Mensual, trimestral y esporadicos
</t>
  </si>
  <si>
    <r>
      <t xml:space="preserve">Observación No. 3. Incumplimento del cronograma de Actividades del Plan Operativo del Convenio 216140 adoptado con la prórroga y modificación No. 4
</t>
    </r>
    <r>
      <rPr>
        <sz val="11"/>
        <color theme="1"/>
        <rFont val="Arial"/>
        <family val="2"/>
      </rPr>
      <t>Con corte a 31 de octubre de 2019 se evidencia un atraso de 8,4 meses en la etapa precontractual para el inicio del proyecto Pozo Estratigráfico y de 1,5 meses en la etapa  de liquidación para los contratos  2191054 y 2191514 (Sísmica e interventoría Chimichagua 2D)</t>
    </r>
    <r>
      <rPr>
        <sz val="11"/>
        <color rgb="FFFF0000"/>
        <rFont val="Arial"/>
        <family val="2"/>
      </rPr>
      <t xml:space="preserve"> </t>
    </r>
    <r>
      <rPr>
        <sz val="11"/>
        <rFont val="Arial"/>
        <family val="2"/>
      </rPr>
      <t>imputable al cliente, a Enterritorio y a la interventoría respectivamente</t>
    </r>
    <r>
      <rPr>
        <sz val="11"/>
        <color rgb="FFFF0000"/>
        <rFont val="Arial"/>
        <family val="2"/>
      </rPr>
      <t>.</t>
    </r>
    <r>
      <rPr>
        <sz val="11"/>
        <color theme="1"/>
        <rFont val="Arial"/>
        <family val="2"/>
      </rPr>
      <t xml:space="preserve">
</t>
    </r>
    <r>
      <rPr>
        <b/>
        <sz val="11"/>
        <color theme="1"/>
        <rFont val="Arial"/>
        <family val="2"/>
      </rPr>
      <t xml:space="preserve">
</t>
    </r>
    <r>
      <rPr>
        <i/>
        <u/>
        <sz val="11"/>
        <color theme="1"/>
        <rFont val="Arial"/>
        <family val="2"/>
      </rPr>
      <t>Criterios:</t>
    </r>
    <r>
      <rPr>
        <b/>
        <sz val="11"/>
        <color theme="1"/>
        <rFont val="Arial"/>
        <family val="2"/>
      </rPr>
      <t xml:space="preserve">
</t>
    </r>
    <r>
      <rPr>
        <sz val="11"/>
        <color theme="1"/>
        <rFont val="Arial"/>
        <family val="2"/>
      </rPr>
      <t>1. Minuta del contrato interadministrativo 216140- Plan operativo del convenio Prórroga No. 4, 216140 - PARTE C y E .
2. Minuta del contrato interadministrativo 216140-Cláusula Tercera.</t>
    </r>
    <r>
      <rPr>
        <b/>
        <sz val="11"/>
        <color theme="1"/>
        <rFont val="Arial"/>
        <family val="2"/>
      </rPr>
      <t xml:space="preserve"> </t>
    </r>
    <r>
      <rPr>
        <sz val="11"/>
        <color theme="1"/>
        <rFont val="Arial"/>
        <family val="2"/>
      </rPr>
      <t>Plazo de ejecución y vigencia del contrato-Cláusula novena. Obligaciones mutuas. 8. Función del comité operativo.</t>
    </r>
  </si>
  <si>
    <t xml:space="preserve">
* Falta de planeación y análisis en los tiempos de ejecución de proyectos que contiene el convenio.
* Falta de articulación entre los responsables de las entidades de ANH - Enterritorio. (falta de sesión comité operativo del contrato interadministrativo)
* Demora en la definición del lugar de ejecución del proyecto por parte de la ANH.
* Sondeo de mercado para proyecto del pozo estratigráfico por encima del Presupuesto Oficial Estimado POE.</t>
  </si>
  <si>
    <r>
      <t xml:space="preserve">RGPPE16: </t>
    </r>
    <r>
      <rPr>
        <sz val="11"/>
        <color theme="1"/>
        <rFont val="Arial"/>
        <family val="2"/>
      </rPr>
      <t xml:space="preserve">Impacto económico, reputacional y operativo para la entidad, por la ejecución parcial de las  actividades del plan de adquisiciones y/o de los proyectos, por causa de:
1) retrasos en los cronogramas de adquisición de los bienes
4) errores en los terminos de referencia,  estimación de necesidades,  planeación del presupuesto de actividades
5) demoras del cliente en la revisión y aprobación de los términos de referencia, 
6) revaluación del peso frente al dolar
7) Deficiencias de información del cliente y/o tercero
</t>
    </r>
  </si>
  <si>
    <r>
      <t>*</t>
    </r>
    <r>
      <rPr>
        <b/>
        <sz val="9"/>
        <rFont val="Arial"/>
        <family val="2"/>
      </rPr>
      <t xml:space="preserve"> </t>
    </r>
    <r>
      <rPr>
        <sz val="9"/>
        <rFont val="Arial"/>
        <family val="2"/>
      </rPr>
      <t xml:space="preserve">Actualizar en el formato FMI007  plan operativo en concordancia con la novedad contractual que aplique. </t>
    </r>
  </si>
  <si>
    <t xml:space="preserve">Subgerencia de Desarrollo de Proyectos y sus Grupos 
</t>
  </si>
  <si>
    <t>Plan Operativo</t>
  </si>
  <si>
    <r>
      <t xml:space="preserve">Observación No. 4. Sesiones no realizadas del comité operativo.
</t>
    </r>
    <r>
      <rPr>
        <sz val="11"/>
        <rFont val="Arial"/>
        <family val="2"/>
      </rPr>
      <t xml:space="preserve">Durante los meses de junio y julio de 2019 el Comité Operativo no realizó las sesiones ordinarias mensuales pactadas contratctualmente por las partes.
</t>
    </r>
    <r>
      <rPr>
        <i/>
        <u/>
        <sz val="11"/>
        <rFont val="Arial"/>
        <family val="2"/>
      </rPr>
      <t xml:space="preserve">Criterios:
</t>
    </r>
    <r>
      <rPr>
        <sz val="11"/>
        <rFont val="Arial"/>
        <family val="2"/>
      </rPr>
      <t>1. Minuta contrato interadministrativo 216140-Cláusula Novena. Parágrafo 9. "Realizar el comité operativo mensual..."-Cláusula décima tercera. Parágrafo 1. "El comité operativo se reunirá en sesisones ordinarias una vez al mes..."</t>
    </r>
    <r>
      <rPr>
        <b/>
        <sz val="11"/>
        <rFont val="Arial"/>
        <family val="2"/>
      </rPr>
      <t xml:space="preserve">
</t>
    </r>
    <r>
      <rPr>
        <sz val="11"/>
        <rFont val="Arial"/>
        <family val="2"/>
      </rPr>
      <t>2. MMI001 Manual de Gerencia de Proyectos-Numeral. 7.2.1.4. Comités Operativos o de seguimiento y reglamento</t>
    </r>
  </si>
  <si>
    <t>* Cambio en la designación de representantes del comité operativo.
* Falta de seguimiento a las obligaciones contractuales  por parte de la ANH y Enterritorio.</t>
  </si>
  <si>
    <r>
      <rPr>
        <b/>
        <sz val="11"/>
        <color theme="1"/>
        <rFont val="Arial"/>
        <family val="2"/>
      </rPr>
      <t>RGPPE01:</t>
    </r>
    <r>
      <rPr>
        <sz val="11"/>
        <color theme="1"/>
        <rFont val="Arial"/>
        <family val="2"/>
      </rPr>
      <t xml:space="preserve"> Impacto económico, reputacional  y operativo para la entidad, debido al incumplimiento  o retrasos en la ejecución y/o entrega de bienes y servicios en las condiciones pactadas, por causa de 15) Debilidades en el seguimiento  y control por parte del supervisor y/o la interventoría a las especificaciones técnicas, de calidad y/o de la normativa vigente exigidas por el cliente y/o beneficiario o aquellas aplicables a la ejecución del proyecto y/o de otras relacionadas con la supervisión e interventoría del mismo.
</t>
    </r>
  </si>
  <si>
    <r>
      <rPr>
        <sz val="9"/>
        <rFont val="Arial"/>
        <family val="2"/>
      </rPr>
      <t>* Designación para representación al Comité Operativo a la Gerente de Convenio.</t>
    </r>
    <r>
      <rPr>
        <sz val="9"/>
        <color rgb="FF00B050"/>
        <rFont val="Arial"/>
        <family val="2"/>
      </rPr>
      <t xml:space="preserve"> </t>
    </r>
  </si>
  <si>
    <t>Gerente del Grupo de Desarrollo de Proyectos 4</t>
  </si>
  <si>
    <t>Acta de designaciòn</t>
  </si>
  <si>
    <r>
      <t xml:space="preserve">Observación No 5. Demoras en el trámite de pago a la interventoría proyecto Cordillera por condiciones contractuales. 
</t>
    </r>
    <r>
      <rPr>
        <sz val="11"/>
        <rFont val="Arial"/>
        <family val="2"/>
      </rPr>
      <t>La interventoría 2181102 AR Geophysical Cunsultant Ltda radicó pretensiones económicas por valor de $ 528.226.377 (costos de personal profesional y técnico, y otros costos directos), que no se han podido tramitar por la Entidad, dado que en el estudio previo CSI 010 2018, se estipuló "FORMA DE PAGO", supeditada al avance reportado en</t>
    </r>
    <r>
      <rPr>
        <i/>
        <sz val="11"/>
        <rFont val="Arial"/>
        <family val="2"/>
      </rPr>
      <t xml:space="preserve"> "los registros de kms ejecutados"</t>
    </r>
    <r>
      <rPr>
        <sz val="11"/>
        <rFont val="Arial"/>
        <family val="2"/>
      </rPr>
      <t xml:space="preserve"> por parte del contratista de obra y éste contrato se terminó anticipadamente (14/09/2018). </t>
    </r>
    <r>
      <rPr>
        <b/>
        <sz val="11"/>
        <rFont val="Arial"/>
        <family val="2"/>
      </rPr>
      <t xml:space="preserve">
Criterios</t>
    </r>
    <r>
      <rPr>
        <sz val="11"/>
        <rFont val="Arial"/>
        <family val="2"/>
      </rPr>
      <t>: G-EFSICE-01 - Guía para el ejercicio de las funciones de Supervisión e Interventoría de los contratos del Estado, Capítulo II, literal B ¿Qué es la Interventoría?, párrafo 3.Colombia Compra Eficiente.</t>
    </r>
  </si>
  <si>
    <t xml:space="preserve">* Ausencia de lineamientos e instancias para analizar el objeto, el alcance, la forma de pago, los riesgo identificados y como se van a mitigar.
</t>
  </si>
  <si>
    <r>
      <rPr>
        <sz val="11"/>
        <color theme="1"/>
        <rFont val="Arial"/>
        <family val="2"/>
      </rPr>
      <t xml:space="preserve">
</t>
    </r>
    <r>
      <rPr>
        <b/>
        <sz val="11"/>
        <color theme="1"/>
        <rFont val="Arial"/>
        <family val="2"/>
      </rPr>
      <t xml:space="preserve">Riesgo emergente 2: </t>
    </r>
    <r>
      <rPr>
        <sz val="11"/>
        <color theme="1"/>
        <rFont val="Arial"/>
        <family val="2"/>
      </rPr>
      <t xml:space="preserve">Impacto operativo y legal porque la forma de pago establecida en el contrato de interventoría no corresponde a las caracteristicas de un contrato de consultoría o interventoría, debido a: la ausencia de lineamientos e instancias para determinar los parámetros precontractuales de la contratación derivada.
</t>
    </r>
  </si>
  <si>
    <r>
      <t xml:space="preserve">
</t>
    </r>
    <r>
      <rPr>
        <sz val="9"/>
        <rFont val="Arial"/>
        <family val="2"/>
      </rPr>
      <t xml:space="preserve">1. Mesa de trabajo con los grupos de trabajo Gestión Contractual, la Gerencia del convenio  y Oficina Asesora Jurídica para determinar la viabilidad de las pretenciones de la interventoría e implementar las decisiones.
2. 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t>
    </r>
    <r>
      <rPr>
        <sz val="9"/>
        <color theme="1"/>
        <rFont val="Arial"/>
        <family val="2"/>
      </rPr>
      <t xml:space="preserve">
</t>
    </r>
  </si>
  <si>
    <t xml:space="preserve">1. Supervisor
Gerente del convenio
Grupo de Planeación Contractual.
2. Subgerencia de operaciones Grupo de Planeación Contractual. 
</t>
  </si>
  <si>
    <t xml:space="preserve">Acta de reunión
Comunicación solicitud de concepto  
</t>
  </si>
  <si>
    <t xml:space="preserve">1. 18/3/2020.
2. 31/03/2020
</t>
  </si>
  <si>
    <r>
      <rPr>
        <b/>
        <sz val="11"/>
        <rFont val="Arial"/>
        <family val="2"/>
      </rPr>
      <t xml:space="preserve">Observación No. 6 Evaluación de la efectividad de implementación de los controles.
</t>
    </r>
    <r>
      <rPr>
        <sz val="11"/>
        <rFont val="Arial"/>
        <family val="2"/>
      </rPr>
      <t xml:space="preserve">
Producto de la auditoría se identificaron 2 riesgos emergentes, se evaluaron 4 riesgos y 4 controles para los cuales se estableció una efectividad promedio de 55,5%  en su implementación.
</t>
    </r>
    <r>
      <rPr>
        <b/>
        <i/>
        <sz val="11"/>
        <rFont val="Arial"/>
        <family val="2"/>
      </rPr>
      <t xml:space="preserve">
</t>
    </r>
    <r>
      <rPr>
        <u/>
        <sz val="11"/>
        <rFont val="Arial"/>
        <family val="2"/>
      </rPr>
      <t>Criterios</t>
    </r>
    <r>
      <rPr>
        <b/>
        <i/>
        <sz val="11"/>
        <rFont val="Arial"/>
        <family val="2"/>
      </rPr>
      <t xml:space="preserve">: </t>
    </r>
    <r>
      <rPr>
        <sz val="11"/>
        <rFont val="Arial"/>
        <family val="2"/>
      </rPr>
      <t>Mapa de riesgos operativos y mapa de riesgos de fraude y corrupción de 2018</t>
    </r>
  </si>
  <si>
    <t>Remitir al Grupo de Planeación y Gestión de Riesgos los eventos materializados en la auditoria frente a las observaciones.</t>
  </si>
  <si>
    <t xml:space="preserve">Subgerencia de Opeeraciones Gestión Contractual.- Grupo de Desarrollo de Proyectos 4- Gerente del convenio </t>
  </si>
  <si>
    <t>TOTAL PLANES VIGENTES</t>
  </si>
  <si>
    <t>TOTAL PLANES CERRADOS</t>
  </si>
  <si>
    <t>CERRADO EN PLAZOS</t>
  </si>
  <si>
    <t>NO</t>
  </si>
  <si>
    <t>SI</t>
  </si>
  <si>
    <t>CUMPLIMIENTO CIERRE CON CORTE A DIC 2019</t>
  </si>
  <si>
    <t xml:space="preserve"> *Falta de seguimiento por parte del Gerente y Supervisores del Convenio y la toma de acciones correspondiente en los tiempos establecidos . 
*Falta de clausulas en las minutas de los contratos que obliguen a cumplir el objeto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</si>
</sst>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dd/mm/yy;@"/>
    <numFmt numFmtId="165" formatCode="0.0%"/>
    <numFmt numFmtId="166" formatCode="_-* #,##0.0_-;\-* #,##0.0_-;_-* &quot;-&quot;_-;_-@_-"/>
    <numFmt numFmtId="167" formatCode="0.0000"/>
    <numFmt numFmtId="168" formatCode="d/mm/yyyy;@"/>
  </numFmts>
  <fonts count="94" x14ac:knownFonts="1">
    <font>
      <sz val="11"/>
      <color theme="1"/>
      <name val="Calibri"/>
      <family val="2"/>
      <scheme val="minor"/>
    </font>
    <font>
      <b/>
      <sz val="10"/>
      <name val="Arial"/>
      <family val="2"/>
    </font>
    <font>
      <sz val="10"/>
      <name val="Arial"/>
      <family val="2"/>
    </font>
    <font>
      <sz val="8"/>
      <color indexed="8"/>
      <name val="Arial"/>
      <family val="2"/>
    </font>
    <font>
      <sz val="8"/>
      <name val="Arial"/>
      <family val="2"/>
    </font>
    <font>
      <b/>
      <sz val="12"/>
      <name val="Arial"/>
      <family val="2"/>
    </font>
    <font>
      <sz val="11"/>
      <name val="Arial Narrow"/>
      <family val="2"/>
    </font>
    <font>
      <sz val="9"/>
      <name val="Arial"/>
      <family val="2"/>
    </font>
    <font>
      <sz val="11"/>
      <color theme="1"/>
      <name val="Calibri"/>
      <family val="2"/>
      <scheme val="minor"/>
    </font>
    <font>
      <u/>
      <sz val="11"/>
      <color theme="10"/>
      <name val="Calibri"/>
      <family val="2"/>
      <scheme val="minor"/>
    </font>
    <font>
      <sz val="10"/>
      <color theme="1"/>
      <name val="Arial"/>
      <family val="2"/>
    </font>
    <font>
      <b/>
      <sz val="10"/>
      <color theme="1"/>
      <name val="Arial"/>
      <family val="2"/>
    </font>
    <font>
      <sz val="10"/>
      <color theme="0"/>
      <name val="Arial"/>
      <family val="2"/>
    </font>
    <font>
      <b/>
      <sz val="10"/>
      <color theme="0"/>
      <name val="Arial"/>
      <family val="2"/>
    </font>
    <font>
      <b/>
      <sz val="10"/>
      <color rgb="FFFF0000"/>
      <name val="Arial"/>
      <family val="2"/>
    </font>
    <font>
      <b/>
      <sz val="8"/>
      <color theme="0"/>
      <name val="Arial"/>
      <family val="2"/>
    </font>
    <font>
      <b/>
      <sz val="12"/>
      <color theme="1"/>
      <name val="Arial"/>
      <family val="2"/>
    </font>
    <font>
      <sz val="9"/>
      <color theme="1"/>
      <name val="Arial"/>
      <family val="2"/>
    </font>
    <font>
      <sz val="11"/>
      <color theme="1"/>
      <name val="Arial Narrow"/>
      <family val="2"/>
    </font>
    <font>
      <sz val="11"/>
      <color theme="1"/>
      <name val="Arial"/>
      <family val="2"/>
    </font>
    <font>
      <b/>
      <sz val="11"/>
      <color theme="1"/>
      <name val="Arial"/>
      <family val="2"/>
    </font>
    <font>
      <b/>
      <sz val="9"/>
      <color theme="1"/>
      <name val="Arial"/>
      <family val="2"/>
    </font>
    <font>
      <sz val="10"/>
      <color theme="1"/>
      <name val="Calibri"/>
      <family val="2"/>
      <scheme val="minor"/>
    </font>
    <font>
      <sz val="8"/>
      <color theme="1"/>
      <name val="Arial"/>
      <family val="2"/>
    </font>
    <font>
      <sz val="9"/>
      <color rgb="FFFF0000"/>
      <name val="Arial"/>
      <family val="2"/>
    </font>
    <font>
      <sz val="9"/>
      <color theme="1"/>
      <name val="Calibri"/>
      <family val="2"/>
      <scheme val="minor"/>
    </font>
    <font>
      <b/>
      <sz val="7"/>
      <name val="Arial"/>
      <family val="2"/>
    </font>
    <font>
      <b/>
      <sz val="8"/>
      <color theme="1"/>
      <name val="Arial"/>
      <family val="2"/>
    </font>
    <font>
      <b/>
      <sz val="8"/>
      <name val="Arial"/>
      <family val="2"/>
    </font>
    <font>
      <sz val="8"/>
      <color indexed="53"/>
      <name val="Arial"/>
      <family val="2"/>
    </font>
    <font>
      <sz val="8"/>
      <color indexed="12"/>
      <name val="Arial"/>
      <family val="2"/>
    </font>
    <font>
      <sz val="8"/>
      <color indexed="10"/>
      <name val="Arial"/>
      <family val="2"/>
    </font>
    <font>
      <b/>
      <sz val="9"/>
      <name val="Arial"/>
      <family val="2"/>
    </font>
    <font>
      <b/>
      <sz val="8"/>
      <color indexed="8"/>
      <name val="Arial"/>
      <family val="2"/>
    </font>
    <font>
      <b/>
      <sz val="9"/>
      <color indexed="81"/>
      <name val="Tahoma"/>
      <family val="2"/>
    </font>
    <font>
      <sz val="9"/>
      <color indexed="81"/>
      <name val="Tahoma"/>
      <family val="2"/>
    </font>
    <font>
      <b/>
      <u/>
      <sz val="10"/>
      <color theme="1"/>
      <name val="Arial"/>
      <family val="2"/>
    </font>
    <font>
      <b/>
      <sz val="11"/>
      <color theme="1"/>
      <name val="Arial Narrow"/>
      <family val="2"/>
    </font>
    <font>
      <sz val="10"/>
      <color rgb="FF0000FF"/>
      <name val="Arial"/>
      <family val="2"/>
    </font>
    <font>
      <b/>
      <sz val="11"/>
      <name val="Arial Narrow"/>
      <family val="2"/>
    </font>
    <font>
      <b/>
      <sz val="11"/>
      <color theme="1"/>
      <name val="Calibri"/>
      <family val="2"/>
      <scheme val="minor"/>
    </font>
    <font>
      <i/>
      <sz val="9"/>
      <name val="Arial"/>
      <family val="2"/>
    </font>
    <font>
      <sz val="11"/>
      <name val="Calibri"/>
      <family val="2"/>
      <scheme val="minor"/>
    </font>
    <font>
      <b/>
      <sz val="11"/>
      <name val="Arial"/>
      <family val="2"/>
    </font>
    <font>
      <i/>
      <sz val="11"/>
      <name val="Arial Narrow"/>
      <family val="2"/>
    </font>
    <font>
      <u/>
      <sz val="11"/>
      <name val="Arial Narrow"/>
      <family val="2"/>
    </font>
    <font>
      <sz val="11"/>
      <name val="Arial"/>
      <family val="2"/>
    </font>
    <font>
      <i/>
      <sz val="9"/>
      <color theme="1"/>
      <name val="Arial"/>
      <family val="2"/>
    </font>
    <font>
      <b/>
      <sz val="9"/>
      <color rgb="FFFF0000"/>
      <name val="Arial"/>
      <family val="2"/>
    </font>
    <font>
      <sz val="9"/>
      <color rgb="FF000000"/>
      <name val="Arial"/>
      <family val="2"/>
    </font>
    <font>
      <sz val="12"/>
      <color theme="1"/>
      <name val="Arial"/>
      <family val="2"/>
    </font>
    <font>
      <sz val="15"/>
      <color theme="1"/>
      <name val="Arial Narrow"/>
      <family val="2"/>
    </font>
    <font>
      <b/>
      <sz val="12"/>
      <name val="Arial Narrow"/>
      <family val="2"/>
    </font>
    <font>
      <sz val="12"/>
      <color theme="1"/>
      <name val="Arial Narrow"/>
      <family val="2"/>
    </font>
    <font>
      <b/>
      <sz val="12"/>
      <color theme="1"/>
      <name val="Arial Narrow"/>
      <family val="2"/>
    </font>
    <font>
      <b/>
      <sz val="15"/>
      <color theme="1"/>
      <name val="Arial Narrow"/>
      <family val="2"/>
    </font>
    <font>
      <i/>
      <sz val="15"/>
      <color theme="1"/>
      <name val="Arial Narrow"/>
      <family val="2"/>
    </font>
    <font>
      <sz val="12"/>
      <color theme="1"/>
      <name val="Calibri"/>
      <family val="2"/>
      <scheme val="minor"/>
    </font>
    <font>
      <sz val="16"/>
      <color theme="1"/>
      <name val="Arial"/>
      <family val="2"/>
    </font>
    <font>
      <sz val="14"/>
      <color theme="1"/>
      <name val="Arial"/>
      <family val="2"/>
    </font>
    <font>
      <sz val="11"/>
      <color rgb="FFFF0000"/>
      <name val="Arial Narrow"/>
      <family val="2"/>
    </font>
    <font>
      <sz val="12"/>
      <color theme="1"/>
      <name val="Times New Roman"/>
      <family val="1"/>
    </font>
    <font>
      <sz val="8"/>
      <name val="Calibri"/>
      <family val="2"/>
      <scheme val="minor"/>
    </font>
    <font>
      <b/>
      <sz val="9"/>
      <color rgb="FF000000"/>
      <name val="Arial"/>
      <family val="2"/>
    </font>
    <font>
      <i/>
      <sz val="11"/>
      <color theme="1"/>
      <name val="Arial Narrow"/>
      <family val="2"/>
    </font>
    <font>
      <b/>
      <i/>
      <sz val="11"/>
      <color theme="1"/>
      <name val="Arial Narrow"/>
      <family val="2"/>
    </font>
    <font>
      <i/>
      <sz val="10"/>
      <name val="Arial"/>
      <family val="2"/>
    </font>
    <font>
      <sz val="10"/>
      <color rgb="FFFF0000"/>
      <name val="Arial"/>
      <family val="2"/>
    </font>
    <font>
      <sz val="11"/>
      <color rgb="FFFF0000"/>
      <name val="Arial"/>
      <family val="2"/>
    </font>
    <font>
      <b/>
      <sz val="10"/>
      <color theme="1"/>
      <name val="Calibri"/>
      <family val="2"/>
      <scheme val="minor"/>
    </font>
    <font>
      <sz val="10"/>
      <name val="Calibri"/>
      <family val="2"/>
      <scheme val="minor"/>
    </font>
    <font>
      <sz val="8"/>
      <color theme="1"/>
      <name val="Calibri"/>
      <family val="2"/>
      <scheme val="minor"/>
    </font>
    <font>
      <sz val="8"/>
      <color rgb="FFFF0000"/>
      <name val="Arial"/>
      <family val="2"/>
    </font>
    <font>
      <b/>
      <u/>
      <sz val="9"/>
      <name val="Arial"/>
      <family val="2"/>
    </font>
    <font>
      <b/>
      <i/>
      <sz val="11"/>
      <name val="Arial"/>
      <family val="2"/>
    </font>
    <font>
      <b/>
      <i/>
      <sz val="9"/>
      <name val="Arial"/>
      <family val="2"/>
    </font>
    <font>
      <b/>
      <i/>
      <u/>
      <sz val="9"/>
      <name val="Arial"/>
      <family val="2"/>
    </font>
    <font>
      <sz val="9"/>
      <color theme="1"/>
      <name val="Arial Narrow"/>
      <family val="2"/>
    </font>
    <font>
      <strike/>
      <sz val="9"/>
      <name val="Arial"/>
      <family val="2"/>
    </font>
    <font>
      <b/>
      <u/>
      <sz val="11"/>
      <name val="Arial Narrow"/>
      <family val="2"/>
    </font>
    <font>
      <u/>
      <sz val="11"/>
      <color theme="1"/>
      <name val="Arial Narrow"/>
      <family val="2"/>
    </font>
    <font>
      <b/>
      <sz val="10"/>
      <name val="Calibri"/>
      <family val="2"/>
      <scheme val="minor"/>
    </font>
    <font>
      <b/>
      <u/>
      <sz val="10"/>
      <name val="Calibri"/>
      <family val="2"/>
      <scheme val="minor"/>
    </font>
    <font>
      <u/>
      <sz val="9"/>
      <name val="Arial"/>
      <family val="2"/>
    </font>
    <font>
      <u/>
      <sz val="11"/>
      <name val="Calibri"/>
      <family val="2"/>
      <scheme val="minor"/>
    </font>
    <font>
      <sz val="10"/>
      <color theme="1"/>
      <name val="Arial Narrow"/>
      <family val="2"/>
    </font>
    <font>
      <b/>
      <sz val="9"/>
      <color theme="1"/>
      <name val="Arial Narrow"/>
      <family val="2"/>
    </font>
    <font>
      <b/>
      <sz val="10"/>
      <color theme="1"/>
      <name val="Arial Narrow"/>
      <family val="2"/>
    </font>
    <font>
      <b/>
      <sz val="8"/>
      <color theme="1"/>
      <name val="Arial Narrow"/>
      <family val="2"/>
    </font>
    <font>
      <i/>
      <sz val="11"/>
      <name val="Arial"/>
      <family val="2"/>
    </font>
    <font>
      <i/>
      <u/>
      <sz val="11"/>
      <name val="Arial"/>
      <family val="2"/>
    </font>
    <font>
      <i/>
      <u/>
      <sz val="11"/>
      <color theme="1"/>
      <name val="Arial"/>
      <family val="2"/>
    </font>
    <font>
      <sz val="9"/>
      <color rgb="FF00B050"/>
      <name val="Arial"/>
      <family val="2"/>
    </font>
    <font>
      <u/>
      <sz val="11"/>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E1F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85"/>
        <bgColor indexed="64"/>
      </patternFill>
    </fill>
    <fill>
      <patternFill patternType="solid">
        <fgColor theme="3" tint="0.79998168889431442"/>
        <bgColor indexed="64"/>
      </patternFill>
    </fill>
    <fill>
      <patternFill patternType="solid">
        <fgColor theme="4" tint="0.59999389629810485"/>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6">
    <xf numFmtId="0" fontId="0" fillId="0" borderId="0"/>
    <xf numFmtId="0" fontId="9" fillId="0" borderId="0" applyNumberForma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cellStyleXfs>
  <cellXfs count="1441">
    <xf numFmtId="0" fontId="0" fillId="0" borderId="0" xfId="0"/>
    <xf numFmtId="0" fontId="10" fillId="0" borderId="0" xfId="0" applyFont="1"/>
    <xf numFmtId="0" fontId="11" fillId="0" borderId="0" xfId="0" applyFont="1"/>
    <xf numFmtId="0" fontId="10" fillId="0" borderId="0" xfId="0" applyFont="1" applyAlignment="1">
      <alignment horizontal="left" vertical="top"/>
    </xf>
    <xf numFmtId="0" fontId="12" fillId="2" borderId="0" xfId="0" applyFont="1" applyFill="1"/>
    <xf numFmtId="164" fontId="10" fillId="0" borderId="0" xfId="0" applyNumberFormat="1" applyFont="1" applyAlignment="1">
      <alignment horizontal="center" wrapText="1"/>
    </xf>
    <xf numFmtId="14" fontId="10" fillId="0" borderId="3" xfId="0" applyNumberFormat="1" applyFont="1" applyBorder="1" applyAlignment="1">
      <alignment horizontal="center" vertical="center" wrapText="1"/>
    </xf>
    <xf numFmtId="0" fontId="2" fillId="0" borderId="0" xfId="0" applyFont="1"/>
    <xf numFmtId="0" fontId="2" fillId="0" borderId="0" xfId="0" applyFont="1" applyAlignment="1">
      <alignment horizontal="left" vertical="top"/>
    </xf>
    <xf numFmtId="0" fontId="1" fillId="0" borderId="0" xfId="0" applyFont="1"/>
    <xf numFmtId="0" fontId="10" fillId="2" borderId="0" xfId="0" applyFont="1" applyFill="1"/>
    <xf numFmtId="0" fontId="10" fillId="2" borderId="0" xfId="0" applyFont="1" applyFill="1" applyAlignment="1">
      <alignment horizontal="left" vertical="top"/>
    </xf>
    <xf numFmtId="9" fontId="10" fillId="2" borderId="0" xfId="0" applyNumberFormat="1" applyFont="1" applyFill="1"/>
    <xf numFmtId="0" fontId="10" fillId="0" borderId="0" xfId="0" applyFont="1" applyAlignment="1">
      <alignment horizontal="left" vertical="center" wrapText="1"/>
    </xf>
    <xf numFmtId="14" fontId="2" fillId="0" borderId="3" xfId="0" applyNumberFormat="1" applyFont="1" applyBorder="1" applyAlignment="1">
      <alignment horizontal="center" vertical="center" wrapText="1"/>
    </xf>
    <xf numFmtId="0" fontId="11" fillId="0" borderId="0" xfId="0" applyFont="1" applyAlignment="1">
      <alignment horizontal="center"/>
    </xf>
    <xf numFmtId="0" fontId="10" fillId="0" borderId="6" xfId="0" applyFont="1" applyBorder="1"/>
    <xf numFmtId="0" fontId="10" fillId="0" borderId="7" xfId="0" applyFont="1" applyBorder="1"/>
    <xf numFmtId="0" fontId="10" fillId="0" borderId="8" xfId="0" applyFont="1" applyBorder="1"/>
    <xf numFmtId="0" fontId="10" fillId="0" borderId="4" xfId="0" applyFont="1" applyBorder="1"/>
    <xf numFmtId="0" fontId="10" fillId="0" borderId="0" xfId="0" applyFont="1" applyAlignment="1">
      <alignment horizontal="center" vertical="top"/>
    </xf>
    <xf numFmtId="0" fontId="11" fillId="0" borderId="0" xfId="0" applyFont="1" applyAlignment="1">
      <alignment vertical="top"/>
    </xf>
    <xf numFmtId="9" fontId="10" fillId="0" borderId="3" xfId="2" applyFont="1" applyBorder="1" applyAlignment="1">
      <alignment horizontal="center" vertical="center" wrapText="1"/>
    </xf>
    <xf numFmtId="0" fontId="11" fillId="0" borderId="10" xfId="0" applyFont="1" applyBorder="1" applyAlignment="1">
      <alignment horizontal="center"/>
    </xf>
    <xf numFmtId="9" fontId="10" fillId="3" borderId="11" xfId="0" applyNumberFormat="1" applyFont="1" applyFill="1" applyBorder="1" applyAlignment="1">
      <alignment horizontal="center" vertical="center"/>
    </xf>
    <xf numFmtId="9" fontId="10" fillId="0" borderId="11" xfId="0" applyNumberFormat="1" applyFont="1" applyBorder="1" applyAlignment="1">
      <alignment horizontal="center" vertical="center"/>
    </xf>
    <xf numFmtId="9" fontId="10" fillId="0" borderId="0" xfId="0" applyNumberFormat="1" applyFont="1"/>
    <xf numFmtId="0" fontId="10" fillId="0" borderId="3" xfId="0" applyFont="1" applyBorder="1" applyAlignment="1">
      <alignment horizontal="center" vertical="center"/>
    </xf>
    <xf numFmtId="0" fontId="10" fillId="0" borderId="3" xfId="0" applyFont="1" applyBorder="1" applyAlignment="1">
      <alignment vertical="center" wrapText="1"/>
    </xf>
    <xf numFmtId="15" fontId="2" fillId="0" borderId="3" xfId="0" applyNumberFormat="1" applyFont="1" applyBorder="1" applyAlignment="1">
      <alignment horizontal="center" vertical="center" wrapText="1"/>
    </xf>
    <xf numFmtId="0" fontId="13" fillId="4"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center" wrapText="1"/>
    </xf>
    <xf numFmtId="9" fontId="10" fillId="3" borderId="11" xfId="2" applyFont="1" applyFill="1" applyBorder="1" applyAlignment="1">
      <alignment horizontal="center" vertical="center"/>
    </xf>
    <xf numFmtId="9" fontId="10" fillId="0" borderId="11" xfId="2" applyFont="1" applyBorder="1" applyAlignment="1">
      <alignment horizontal="center" vertical="center"/>
    </xf>
    <xf numFmtId="0" fontId="1" fillId="0" borderId="0" xfId="0" applyFont="1" applyAlignment="1">
      <alignment vertical="top"/>
    </xf>
    <xf numFmtId="9" fontId="2" fillId="2" borderId="3" xfId="2" applyFont="1" applyFill="1" applyBorder="1" applyAlignment="1">
      <alignment horizontal="center" vertical="center" wrapText="1"/>
    </xf>
    <xf numFmtId="0" fontId="11" fillId="2" borderId="0" xfId="0" applyFont="1" applyFill="1" applyAlignment="1">
      <alignment vertical="top"/>
    </xf>
    <xf numFmtId="0" fontId="10" fillId="0" borderId="0" xfId="0" applyFont="1" applyAlignment="1">
      <alignment vertical="center"/>
    </xf>
    <xf numFmtId="0" fontId="14" fillId="0" borderId="3" xfId="0" applyFont="1" applyBorder="1" applyAlignment="1">
      <alignment vertical="center" wrapText="1"/>
    </xf>
    <xf numFmtId="0" fontId="11" fillId="0" borderId="10" xfId="0" applyFont="1" applyBorder="1" applyAlignment="1">
      <alignment horizontal="center" vertical="center" wrapText="1"/>
    </xf>
    <xf numFmtId="0" fontId="2" fillId="2" borderId="0" xfId="0" applyFont="1" applyFill="1"/>
    <xf numFmtId="0" fontId="11" fillId="0" borderId="0" xfId="0" applyFont="1" applyAlignment="1">
      <alignment horizontal="center" vertical="top"/>
    </xf>
    <xf numFmtId="9" fontId="2" fillId="0" borderId="3" xfId="0" applyNumberFormat="1" applyFont="1" applyBorder="1" applyAlignment="1">
      <alignment horizontal="center" vertical="center"/>
    </xf>
    <xf numFmtId="9" fontId="10" fillId="3" borderId="3" xfId="2" applyFont="1" applyFill="1" applyBorder="1" applyAlignment="1">
      <alignment horizontal="center" vertical="center"/>
    </xf>
    <xf numFmtId="0" fontId="15" fillId="4" borderId="3" xfId="0" applyFont="1" applyFill="1" applyBorder="1" applyAlignment="1">
      <alignment horizontal="center" vertical="center" wrapText="1"/>
    </xf>
    <xf numFmtId="17" fontId="11" fillId="0" borderId="0" xfId="0" applyNumberFormat="1" applyFont="1"/>
    <xf numFmtId="9" fontId="11" fillId="0" borderId="3" xfId="0" applyNumberFormat="1" applyFont="1" applyBorder="1" applyAlignment="1">
      <alignment horizontal="center" vertical="center"/>
    </xf>
    <xf numFmtId="0" fontId="16" fillId="0" borderId="0" xfId="0" applyFont="1"/>
    <xf numFmtId="14" fontId="17" fillId="0" borderId="3" xfId="0" applyNumberFormat="1" applyFont="1" applyBorder="1" applyAlignment="1">
      <alignment vertical="center" wrapText="1"/>
    </xf>
    <xf numFmtId="0" fontId="16" fillId="0" borderId="0" xfId="0" applyFont="1" applyAlignment="1">
      <alignment vertical="top"/>
    </xf>
    <xf numFmtId="0" fontId="18" fillId="0" borderId="3" xfId="0" applyFont="1" applyBorder="1" applyAlignment="1">
      <alignment vertical="center" wrapText="1"/>
    </xf>
    <xf numFmtId="9" fontId="17" fillId="0" borderId="3" xfId="2" applyFont="1" applyBorder="1" applyAlignment="1">
      <alignment horizontal="center" vertical="center" wrapText="1"/>
    </xf>
    <xf numFmtId="14" fontId="18"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17" fillId="0" borderId="3" xfId="0" applyFont="1" applyBorder="1"/>
    <xf numFmtId="0" fontId="17" fillId="0" borderId="0" xfId="0" applyFont="1"/>
    <xf numFmtId="0" fontId="19" fillId="0" borderId="0" xfId="0" applyFont="1"/>
    <xf numFmtId="9" fontId="19" fillId="0" borderId="0" xfId="0" applyNumberFormat="1" applyFont="1"/>
    <xf numFmtId="9" fontId="10" fillId="0" borderId="3" xfId="2" applyFont="1" applyBorder="1" applyAlignment="1">
      <alignment horizontal="left" vertical="center" wrapText="1"/>
    </xf>
    <xf numFmtId="0" fontId="2" fillId="0" borderId="3" xfId="0" applyFont="1" applyBorder="1" applyAlignment="1">
      <alignment vertical="center" wrapText="1"/>
    </xf>
    <xf numFmtId="9" fontId="10" fillId="2" borderId="3" xfId="2" applyFont="1" applyFill="1" applyBorder="1" applyAlignment="1">
      <alignment horizontal="left" vertical="center" wrapText="1"/>
    </xf>
    <xf numFmtId="9" fontId="10" fillId="3" borderId="3" xfId="2" applyFont="1" applyFill="1" applyBorder="1" applyAlignment="1">
      <alignment horizontal="left" vertical="center" wrapText="1"/>
    </xf>
    <xf numFmtId="0" fontId="21" fillId="2" borderId="3" xfId="0" applyFont="1" applyFill="1" applyBorder="1" applyAlignment="1">
      <alignment horizontal="center" vertical="center" wrapText="1"/>
    </xf>
    <xf numFmtId="14" fontId="17" fillId="2" borderId="3" xfId="0" applyNumberFormat="1" applyFont="1" applyFill="1" applyBorder="1" applyAlignment="1">
      <alignment horizontal="center" vertical="center" wrapText="1"/>
    </xf>
    <xf numFmtId="0" fontId="21" fillId="0" borderId="3" xfId="0" applyFont="1" applyBorder="1" applyAlignment="1">
      <alignment vertical="center" wrapText="1"/>
    </xf>
    <xf numFmtId="0" fontId="21" fillId="2" borderId="3" xfId="0" applyFont="1" applyFill="1" applyBorder="1" applyAlignment="1">
      <alignment vertical="center" wrapText="1"/>
    </xf>
    <xf numFmtId="9" fontId="19" fillId="0" borderId="3" xfId="0" applyNumberFormat="1" applyFont="1" applyBorder="1" applyAlignment="1">
      <alignment horizontal="center" vertical="center"/>
    </xf>
    <xf numFmtId="0" fontId="17" fillId="0" borderId="0" xfId="0" applyFont="1" applyAlignment="1">
      <alignment vertical="top"/>
    </xf>
    <xf numFmtId="0" fontId="17" fillId="0" borderId="0" xfId="0" applyFont="1" applyAlignment="1">
      <alignment horizontal="left" vertical="top"/>
    </xf>
    <xf numFmtId="0" fontId="26" fillId="5" borderId="3" xfId="0" applyFont="1" applyFill="1" applyBorder="1" applyAlignment="1">
      <alignment horizontal="center" vertical="center" wrapText="1"/>
    </xf>
    <xf numFmtId="14" fontId="21" fillId="7" borderId="3" xfId="0" applyNumberFormat="1" applyFont="1" applyFill="1" applyBorder="1" applyAlignment="1">
      <alignment vertical="center" wrapText="1"/>
    </xf>
    <xf numFmtId="0" fontId="7" fillId="0" borderId="3" xfId="0" applyFont="1" applyBorder="1" applyAlignment="1">
      <alignment vertical="center" wrapText="1"/>
    </xf>
    <xf numFmtId="0" fontId="20" fillId="0" borderId="3" xfId="0" applyFont="1" applyBorder="1" applyAlignment="1">
      <alignment horizontal="center" vertical="center" wrapText="1"/>
    </xf>
    <xf numFmtId="0" fontId="0" fillId="2" borderId="0" xfId="0" applyFill="1"/>
    <xf numFmtId="0" fontId="10" fillId="2" borderId="3" xfId="0" applyFont="1" applyFill="1" applyBorder="1" applyAlignment="1">
      <alignment horizontal="center" vertical="center"/>
    </xf>
    <xf numFmtId="0" fontId="10" fillId="2" borderId="0" xfId="0" applyFont="1" applyFill="1" applyAlignment="1">
      <alignment horizontal="center" vertical="top"/>
    </xf>
    <xf numFmtId="0" fontId="17" fillId="2" borderId="3" xfId="0" applyFont="1" applyFill="1" applyBorder="1" applyAlignment="1">
      <alignment horizontal="center" vertical="center"/>
    </xf>
    <xf numFmtId="0" fontId="17" fillId="2" borderId="3" xfId="0" applyFont="1" applyFill="1" applyBorder="1" applyAlignment="1">
      <alignment horizontal="justify" vertical="center" wrapText="1"/>
    </xf>
    <xf numFmtId="0" fontId="17" fillId="2" borderId="0" xfId="0" applyFont="1" applyFill="1"/>
    <xf numFmtId="0" fontId="7" fillId="2" borderId="3" xfId="0" applyFont="1" applyFill="1" applyBorder="1" applyAlignment="1">
      <alignment horizontal="center" vertical="center"/>
    </xf>
    <xf numFmtId="0" fontId="7" fillId="2" borderId="0" xfId="0" applyFont="1" applyFill="1"/>
    <xf numFmtId="0" fontId="19" fillId="2" borderId="0" xfId="0" applyFont="1" applyFill="1"/>
    <xf numFmtId="0" fontId="17" fillId="0" borderId="5" xfId="0" applyFont="1" applyBorder="1" applyAlignment="1">
      <alignment vertical="center" wrapText="1"/>
    </xf>
    <xf numFmtId="0" fontId="18" fillId="2" borderId="3" xfId="0" applyFont="1" applyFill="1" applyBorder="1" applyAlignment="1">
      <alignment horizontal="justify" vertical="center" wrapText="1"/>
    </xf>
    <xf numFmtId="14" fontId="17" fillId="0" borderId="3" xfId="0" applyNumberFormat="1" applyFont="1" applyBorder="1" applyAlignment="1">
      <alignment horizontal="center" vertical="center" wrapText="1"/>
    </xf>
    <xf numFmtId="166" fontId="17" fillId="0" borderId="0" xfId="3" applyNumberFormat="1" applyFont="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0" fontId="0" fillId="0" borderId="0" xfId="0" applyAlignment="1">
      <alignment vertical="center"/>
    </xf>
    <xf numFmtId="0" fontId="17" fillId="0" borderId="0" xfId="0" applyFont="1" applyAlignment="1">
      <alignment vertical="center"/>
    </xf>
    <xf numFmtId="41" fontId="17" fillId="0" borderId="0" xfId="3" applyFont="1" applyAlignment="1">
      <alignment vertical="center"/>
    </xf>
    <xf numFmtId="0" fontId="19" fillId="0" borderId="0" xfId="0" applyFont="1" applyAlignment="1">
      <alignment vertical="center"/>
    </xf>
    <xf numFmtId="9" fontId="17" fillId="2" borderId="3" xfId="2" applyFont="1" applyFill="1" applyBorder="1" applyAlignment="1">
      <alignment horizontal="center" vertical="center"/>
    </xf>
    <xf numFmtId="9" fontId="7" fillId="2" borderId="3" xfId="2" applyFont="1" applyFill="1" applyBorder="1" applyAlignment="1">
      <alignment horizontal="center" vertical="center"/>
    </xf>
    <xf numFmtId="9" fontId="17" fillId="0" borderId="3" xfId="2" applyFont="1" applyBorder="1" applyAlignment="1">
      <alignment horizontal="center" vertical="center"/>
    </xf>
    <xf numFmtId="0" fontId="17" fillId="2" borderId="3" xfId="0" applyFont="1" applyFill="1" applyBorder="1"/>
    <xf numFmtId="9" fontId="0" fillId="0" borderId="3" xfId="0" applyNumberFormat="1" applyBorder="1" applyAlignment="1">
      <alignment horizontal="center" vertical="center"/>
    </xf>
    <xf numFmtId="0" fontId="9" fillId="0" borderId="3" xfId="1" applyBorder="1" applyAlignment="1">
      <alignment horizontal="justify" vertical="center" wrapText="1"/>
    </xf>
    <xf numFmtId="9" fontId="10" fillId="0" borderId="0" xfId="2" applyFont="1"/>
    <xf numFmtId="0" fontId="11" fillId="2" borderId="0" xfId="0" applyFont="1" applyFill="1"/>
    <xf numFmtId="0" fontId="11" fillId="0" borderId="3" xfId="0" applyFont="1" applyBorder="1" applyAlignment="1">
      <alignment horizontal="center" vertical="center"/>
    </xf>
    <xf numFmtId="49" fontId="11" fillId="0" borderId="3" xfId="0" applyNumberFormat="1" applyFont="1" applyBorder="1" applyAlignment="1">
      <alignment horizontal="center" vertical="center"/>
    </xf>
    <xf numFmtId="0" fontId="7" fillId="2" borderId="3" xfId="0" applyFont="1" applyFill="1" applyBorder="1" applyAlignment="1">
      <alignment vertical="center" wrapText="1"/>
    </xf>
    <xf numFmtId="49" fontId="11" fillId="2" borderId="3" xfId="0" applyNumberFormat="1" applyFont="1" applyFill="1" applyBorder="1" applyAlignment="1">
      <alignment horizontal="center" vertical="center"/>
    </xf>
    <xf numFmtId="0" fontId="16" fillId="2" borderId="0" xfId="0" applyFont="1" applyFill="1"/>
    <xf numFmtId="0" fontId="10" fillId="2" borderId="0" xfId="0" applyFont="1" applyFill="1" applyAlignment="1">
      <alignment horizontal="center"/>
    </xf>
    <xf numFmtId="0" fontId="16" fillId="2" borderId="0" xfId="0" applyFont="1" applyFill="1" applyAlignment="1">
      <alignment vertical="top"/>
    </xf>
    <xf numFmtId="0" fontId="21" fillId="3" borderId="3" xfId="0" applyFont="1" applyFill="1" applyBorder="1" applyAlignment="1">
      <alignment horizontal="center" vertical="center" wrapText="1"/>
    </xf>
    <xf numFmtId="0" fontId="17" fillId="2" borderId="0" xfId="0" applyFont="1" applyFill="1" applyAlignment="1">
      <alignment horizontal="center" vertical="center" wrapText="1"/>
    </xf>
    <xf numFmtId="14" fontId="7" fillId="2" borderId="3" xfId="0" applyNumberFormat="1" applyFont="1" applyFill="1" applyBorder="1" applyAlignment="1">
      <alignment horizontal="center" vertical="center" wrapText="1"/>
    </xf>
    <xf numFmtId="0" fontId="17" fillId="2" borderId="0" xfId="0" applyFont="1" applyFill="1" applyAlignment="1">
      <alignment wrapText="1"/>
    </xf>
    <xf numFmtId="9" fontId="19" fillId="2" borderId="0" xfId="0" applyNumberFormat="1" applyFont="1" applyFill="1"/>
    <xf numFmtId="0" fontId="20" fillId="2" borderId="3" xfId="0" applyFont="1" applyFill="1" applyBorder="1" applyAlignment="1">
      <alignment horizontal="center" wrapText="1"/>
    </xf>
    <xf numFmtId="9" fontId="19" fillId="2"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38" fillId="2" borderId="0" xfId="0" applyFont="1" applyFill="1" applyAlignment="1">
      <alignment wrapText="1"/>
    </xf>
    <xf numFmtId="0" fontId="6" fillId="0" borderId="3" xfId="0" applyFont="1" applyBorder="1" applyAlignment="1">
      <alignment horizontal="center" vertical="center" wrapText="1"/>
    </xf>
    <xf numFmtId="0" fontId="6" fillId="0" borderId="3" xfId="0" applyFont="1" applyBorder="1"/>
    <xf numFmtId="9" fontId="6" fillId="0" borderId="3" xfId="2" applyFont="1" applyBorder="1" applyAlignment="1">
      <alignment horizontal="center" vertical="center" wrapText="1"/>
    </xf>
    <xf numFmtId="0" fontId="6" fillId="0" borderId="3" xfId="0" applyFont="1" applyBorder="1" applyAlignment="1">
      <alignment vertical="center" wrapText="1"/>
    </xf>
    <xf numFmtId="0" fontId="17" fillId="0" borderId="13" xfId="0" applyFont="1" applyBorder="1" applyAlignment="1">
      <alignment vertical="center" wrapText="1"/>
    </xf>
    <xf numFmtId="14" fontId="7" fillId="0" borderId="3" xfId="0" applyNumberFormat="1" applyFont="1" applyBorder="1" applyAlignment="1">
      <alignment vertical="center" wrapText="1"/>
    </xf>
    <xf numFmtId="0" fontId="7" fillId="0" borderId="5" xfId="0" applyFont="1" applyBorder="1" applyAlignment="1">
      <alignment vertical="center" wrapText="1"/>
    </xf>
    <xf numFmtId="0" fontId="17" fillId="2" borderId="4" xfId="0" applyFont="1" applyFill="1" applyBorder="1"/>
    <xf numFmtId="0" fontId="7" fillId="0" borderId="0" xfId="0" applyFont="1"/>
    <xf numFmtId="0" fontId="1" fillId="0" borderId="3" xfId="0" applyFont="1" applyBorder="1" applyAlignment="1">
      <alignment horizontal="center" vertical="center"/>
    </xf>
    <xf numFmtId="0" fontId="42" fillId="2" borderId="0" xfId="0" applyFont="1" applyFill="1"/>
    <xf numFmtId="0" fontId="42" fillId="0" borderId="0" xfId="0" applyFont="1"/>
    <xf numFmtId="49" fontId="1" fillId="0" borderId="3" xfId="0" applyNumberFormat="1" applyFont="1" applyBorder="1" applyAlignment="1">
      <alignment horizontal="center" vertical="center"/>
    </xf>
    <xf numFmtId="0" fontId="2" fillId="2" borderId="3"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5" fillId="2" borderId="0" xfId="0" applyFont="1" applyFill="1"/>
    <xf numFmtId="0" fontId="2" fillId="2" borderId="0" xfId="0" applyFont="1" applyFill="1" applyAlignment="1">
      <alignment horizontal="center"/>
    </xf>
    <xf numFmtId="0" fontId="5" fillId="2" borderId="0" xfId="0" applyFont="1" applyFill="1" applyAlignment="1">
      <alignment vertical="top"/>
    </xf>
    <xf numFmtId="0" fontId="2" fillId="2" borderId="0" xfId="0" applyFont="1" applyFill="1" applyAlignment="1">
      <alignment horizontal="left" vertical="top"/>
    </xf>
    <xf numFmtId="0" fontId="2" fillId="2" borderId="0" xfId="0" applyFont="1" applyFill="1" applyAlignment="1">
      <alignment horizontal="center" vertical="top"/>
    </xf>
    <xf numFmtId="0" fontId="7" fillId="2" borderId="0" xfId="0" applyFont="1" applyFill="1" applyAlignment="1">
      <alignment horizontal="center" vertical="center" wrapText="1"/>
    </xf>
    <xf numFmtId="0" fontId="7" fillId="0" borderId="0" xfId="0" applyFont="1" applyAlignment="1">
      <alignment horizontal="center" vertical="center" wrapText="1"/>
    </xf>
    <xf numFmtId="0" fontId="39" fillId="0" borderId="3" xfId="0" applyFont="1" applyBorder="1" applyAlignment="1">
      <alignment vertical="center" wrapText="1"/>
    </xf>
    <xf numFmtId="0" fontId="6" fillId="0" borderId="3" xfId="0" applyFont="1" applyBorder="1" applyAlignment="1">
      <alignment horizontal="left" vertical="top" wrapText="1"/>
    </xf>
    <xf numFmtId="0" fontId="43" fillId="2" borderId="3" xfId="0" applyFont="1" applyFill="1" applyBorder="1" applyAlignment="1">
      <alignment horizontal="center" vertical="center" wrapText="1"/>
    </xf>
    <xf numFmtId="9" fontId="5" fillId="2" borderId="3" xfId="0" applyNumberFormat="1" applyFont="1" applyFill="1" applyBorder="1" applyAlignment="1">
      <alignment horizontal="center" vertical="center"/>
    </xf>
    <xf numFmtId="0" fontId="2" fillId="0" borderId="0" xfId="0" applyFont="1" applyAlignment="1">
      <alignment horizontal="center"/>
    </xf>
    <xf numFmtId="0" fontId="18" fillId="2" borderId="3" xfId="0" applyFont="1" applyFill="1" applyBorder="1" applyAlignment="1">
      <alignment vertical="center" wrapText="1"/>
    </xf>
    <xf numFmtId="0" fontId="17" fillId="2" borderId="3" xfId="0" applyFont="1" applyFill="1" applyBorder="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9" fontId="18" fillId="0" borderId="3" xfId="2" applyFont="1" applyBorder="1" applyAlignment="1">
      <alignment horizontal="center" vertical="center" wrapText="1"/>
    </xf>
    <xf numFmtId="14" fontId="6" fillId="0" borderId="3" xfId="0" applyNumberFormat="1" applyFont="1" applyBorder="1" applyAlignment="1">
      <alignment vertical="center" wrapText="1"/>
    </xf>
    <xf numFmtId="9" fontId="6" fillId="0" borderId="3" xfId="2" applyFont="1" applyBorder="1" applyAlignment="1">
      <alignment horizontal="left" vertical="center" wrapText="1"/>
    </xf>
    <xf numFmtId="0" fontId="32" fillId="5" borderId="5" xfId="0" applyFont="1" applyFill="1" applyBorder="1" applyAlignment="1">
      <alignment horizontal="center" vertical="center" wrapText="1"/>
    </xf>
    <xf numFmtId="14" fontId="18" fillId="0" borderId="3" xfId="0" applyNumberFormat="1" applyFont="1" applyBorder="1" applyAlignment="1">
      <alignment vertical="center" wrapText="1"/>
    </xf>
    <xf numFmtId="0" fontId="37" fillId="0" borderId="3" xfId="0" applyFont="1" applyBorder="1" applyAlignment="1">
      <alignment vertical="center" wrapText="1"/>
    </xf>
    <xf numFmtId="0" fontId="18" fillId="0" borderId="11" xfId="0" applyFont="1" applyBorder="1"/>
    <xf numFmtId="0" fontId="18" fillId="2" borderId="3" xfId="0" applyFont="1" applyFill="1" applyBorder="1" applyAlignment="1">
      <alignment horizontal="left" vertical="top" wrapText="1"/>
    </xf>
    <xf numFmtId="14" fontId="17" fillId="0" borderId="13" xfId="0" applyNumberFormat="1" applyFont="1" applyBorder="1" applyAlignment="1">
      <alignment vertical="center" wrapText="1"/>
    </xf>
    <xf numFmtId="0" fontId="40" fillId="0" borderId="0" xfId="0" applyFont="1" applyAlignment="1">
      <alignment horizontal="center" vertical="center"/>
    </xf>
    <xf numFmtId="0" fontId="17" fillId="0" borderId="3" xfId="0" applyFont="1" applyBorder="1" applyAlignment="1">
      <alignment wrapText="1"/>
    </xf>
    <xf numFmtId="0" fontId="3" fillId="0" borderId="3" xfId="0" applyFont="1" applyBorder="1" applyAlignment="1">
      <alignment horizontal="left" wrapText="1"/>
    </xf>
    <xf numFmtId="0" fontId="3" fillId="0" borderId="3" xfId="0" applyFont="1" applyBorder="1" applyAlignment="1">
      <alignment horizontal="left" vertical="top" wrapText="1"/>
    </xf>
    <xf numFmtId="0" fontId="23" fillId="0" borderId="3" xfId="0" applyFont="1" applyBorder="1" applyAlignment="1">
      <alignment vertical="top" wrapText="1"/>
    </xf>
    <xf numFmtId="0" fontId="4" fillId="0" borderId="3" xfId="0" applyFont="1" applyBorder="1" applyAlignment="1">
      <alignment vertical="top" wrapText="1"/>
    </xf>
    <xf numFmtId="0" fontId="3" fillId="0" borderId="3" xfId="0" applyFont="1" applyBorder="1" applyAlignment="1">
      <alignment vertical="top" wrapText="1"/>
    </xf>
    <xf numFmtId="9" fontId="17" fillId="0" borderId="3" xfId="2" applyFont="1" applyBorder="1" applyAlignment="1">
      <alignment horizontal="justify" vertical="center" wrapText="1"/>
    </xf>
    <xf numFmtId="9" fontId="17" fillId="0" borderId="3" xfId="2" applyFont="1" applyBorder="1" applyAlignment="1">
      <alignment horizontal="left" vertical="top" wrapText="1"/>
    </xf>
    <xf numFmtId="167" fontId="17" fillId="0" borderId="3" xfId="2" applyNumberFormat="1" applyFont="1" applyBorder="1" applyAlignment="1">
      <alignment horizontal="left" vertical="top" wrapText="1"/>
    </xf>
    <xf numFmtId="0" fontId="5" fillId="2" borderId="0" xfId="0" applyFont="1" applyFill="1" applyAlignment="1">
      <alignment vertical="center" wrapText="1"/>
    </xf>
    <xf numFmtId="0" fontId="5" fillId="2" borderId="0" xfId="0" applyFont="1" applyFill="1" applyAlignment="1">
      <alignment horizontal="right" vertical="center" wrapText="1"/>
    </xf>
    <xf numFmtId="9" fontId="17" fillId="2" borderId="3" xfId="0" applyNumberFormat="1" applyFont="1" applyFill="1" applyBorder="1" applyAlignment="1">
      <alignment horizontal="center" vertical="center"/>
    </xf>
    <xf numFmtId="0" fontId="24" fillId="0" borderId="3" xfId="0" applyFont="1" applyBorder="1" applyAlignment="1">
      <alignment horizontal="left" vertical="center" wrapText="1"/>
    </xf>
    <xf numFmtId="0" fontId="17" fillId="0" borderId="13" xfId="0" applyFont="1" applyBorder="1" applyAlignment="1">
      <alignment horizontal="center" vertical="center" wrapText="1"/>
    </xf>
    <xf numFmtId="14" fontId="17" fillId="0" borderId="13" xfId="0" applyNumberFormat="1" applyFont="1" applyBorder="1" applyAlignment="1">
      <alignment horizontal="center" vertical="center" wrapText="1"/>
    </xf>
    <xf numFmtId="14" fontId="17" fillId="2" borderId="13" xfId="0" applyNumberFormat="1" applyFont="1" applyFill="1" applyBorder="1" applyAlignment="1">
      <alignment horizontal="center" vertical="center" wrapText="1"/>
    </xf>
    <xf numFmtId="0" fontId="21" fillId="2" borderId="13" xfId="0" applyFont="1" applyFill="1" applyBorder="1" applyAlignment="1">
      <alignment vertical="center" wrapText="1"/>
    </xf>
    <xf numFmtId="0" fontId="17" fillId="2" borderId="13" xfId="0" applyFont="1" applyFill="1" applyBorder="1" applyAlignment="1">
      <alignment horizontal="justify" vertical="center" wrapText="1"/>
    </xf>
    <xf numFmtId="0" fontId="17" fillId="2" borderId="13" xfId="0" applyFont="1" applyFill="1" applyBorder="1"/>
    <xf numFmtId="165" fontId="19" fillId="2" borderId="3" xfId="0" applyNumberFormat="1" applyFont="1" applyFill="1" applyBorder="1" applyAlignment="1">
      <alignment horizontal="center" vertical="center"/>
    </xf>
    <xf numFmtId="0" fontId="10" fillId="2" borderId="0" xfId="0" applyFont="1" applyFill="1" applyAlignment="1">
      <alignment wrapText="1"/>
    </xf>
    <xf numFmtId="164" fontId="10" fillId="0" borderId="3" xfId="0" applyNumberFormat="1" applyFont="1" applyBorder="1" applyAlignment="1">
      <alignment horizontal="center" vertical="center" wrapText="1"/>
    </xf>
    <xf numFmtId="0" fontId="5" fillId="0" borderId="7" xfId="0" applyFont="1" applyBorder="1" applyAlignment="1">
      <alignment vertical="center" wrapText="1"/>
    </xf>
    <xf numFmtId="0" fontId="10" fillId="0" borderId="0" xfId="0" applyFont="1" applyAlignment="1">
      <alignment vertical="top"/>
    </xf>
    <xf numFmtId="0" fontId="40" fillId="8" borderId="36" xfId="0" applyFont="1" applyFill="1" applyBorder="1" applyAlignment="1">
      <alignment horizontal="center" vertical="center" wrapText="1"/>
    </xf>
    <xf numFmtId="0" fontId="22" fillId="0" borderId="0" xfId="0" applyFont="1"/>
    <xf numFmtId="9" fontId="0" fillId="0" borderId="0" xfId="0" applyNumberFormat="1" applyAlignment="1">
      <alignment horizontal="center"/>
    </xf>
    <xf numFmtId="9" fontId="7" fillId="0" borderId="3" xfId="2" applyFont="1" applyBorder="1" applyAlignment="1">
      <alignment horizontal="center" vertical="center" wrapText="1"/>
    </xf>
    <xf numFmtId="9" fontId="50" fillId="2" borderId="3" xfId="2" applyFont="1" applyFill="1" applyBorder="1" applyAlignment="1">
      <alignment horizontal="center" vertical="center"/>
    </xf>
    <xf numFmtId="9" fontId="50" fillId="2" borderId="3" xfId="0" applyNumberFormat="1" applyFont="1" applyFill="1" applyBorder="1" applyAlignment="1">
      <alignment horizontal="center" vertical="center"/>
    </xf>
    <xf numFmtId="9" fontId="50" fillId="2" borderId="3" xfId="0" applyNumberFormat="1" applyFont="1" applyFill="1" applyBorder="1" applyAlignment="1">
      <alignment horizontal="center" vertical="center" wrapText="1"/>
    </xf>
    <xf numFmtId="165" fontId="19" fillId="0" borderId="3" xfId="0" applyNumberFormat="1" applyFont="1" applyBorder="1" applyAlignment="1">
      <alignment horizontal="center" vertical="center"/>
    </xf>
    <xf numFmtId="0" fontId="13"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justify" vertical="center" wrapText="1"/>
    </xf>
    <xf numFmtId="164" fontId="10" fillId="0" borderId="0" xfId="0" applyNumberFormat="1" applyFont="1" applyAlignment="1">
      <alignment horizontal="center" vertical="center" wrapText="1"/>
    </xf>
    <xf numFmtId="0" fontId="10" fillId="0" borderId="0" xfId="0" applyFont="1" applyAlignment="1">
      <alignment horizontal="center" vertical="center"/>
    </xf>
    <xf numFmtId="0" fontId="11" fillId="2" borderId="0" xfId="0" applyFont="1" applyFill="1" applyAlignment="1">
      <alignment vertical="center"/>
    </xf>
    <xf numFmtId="0" fontId="11" fillId="2" borderId="3" xfId="0" applyFont="1" applyFill="1" applyBorder="1" applyAlignment="1">
      <alignment horizontal="center" wrapText="1"/>
    </xf>
    <xf numFmtId="49" fontId="11" fillId="0" borderId="9" xfId="0" applyNumberFormat="1" applyFont="1" applyBorder="1" applyAlignment="1">
      <alignment horizontal="center" vertical="center"/>
    </xf>
    <xf numFmtId="49" fontId="11" fillId="2" borderId="9" xfId="0" applyNumberFormat="1" applyFont="1" applyFill="1" applyBorder="1" applyAlignment="1">
      <alignment horizontal="center" vertical="center"/>
    </xf>
    <xf numFmtId="14" fontId="11" fillId="6" borderId="3" xfId="0" applyNumberFormat="1" applyFont="1" applyFill="1" applyBorder="1" applyAlignment="1">
      <alignment horizontal="center" vertical="center"/>
    </xf>
    <xf numFmtId="9" fontId="6" fillId="0" borderId="5" xfId="2" applyFont="1" applyBorder="1" applyAlignment="1">
      <alignment vertical="center" wrapText="1"/>
    </xf>
    <xf numFmtId="9" fontId="6" fillId="0" borderId="3" xfId="2" applyFont="1" applyBorder="1" applyAlignment="1">
      <alignment horizontal="justify" vertical="center" wrapText="1"/>
    </xf>
    <xf numFmtId="0" fontId="7" fillId="0" borderId="0" xfId="0" applyFont="1" applyAlignment="1">
      <alignment horizontal="justify" vertical="center" wrapText="1"/>
    </xf>
    <xf numFmtId="0" fontId="18" fillId="0" borderId="3" xfId="0" applyFont="1" applyBorder="1" applyAlignment="1">
      <alignment horizontal="center" vertical="center"/>
    </xf>
    <xf numFmtId="0" fontId="37" fillId="0" borderId="3" xfId="0" applyFont="1" applyBorder="1" applyAlignment="1">
      <alignment horizontal="center" vertical="center"/>
    </xf>
    <xf numFmtId="0" fontId="18" fillId="2" borderId="0" xfId="0" applyFont="1" applyFill="1"/>
    <xf numFmtId="0" fontId="18" fillId="0" borderId="0" xfId="0" applyFont="1"/>
    <xf numFmtId="49" fontId="37" fillId="0" borderId="3" xfId="0" applyNumberFormat="1" applyFont="1" applyBorder="1" applyAlignment="1">
      <alignment horizontal="center" vertical="center"/>
    </xf>
    <xf numFmtId="0" fontId="18" fillId="2" borderId="3" xfId="0" applyFont="1" applyFill="1" applyBorder="1" applyAlignment="1">
      <alignment horizontal="center" vertical="center"/>
    </xf>
    <xf numFmtId="49" fontId="37" fillId="2" borderId="3" xfId="0" applyNumberFormat="1" applyFont="1" applyFill="1" applyBorder="1" applyAlignment="1">
      <alignment horizontal="center" vertical="center"/>
    </xf>
    <xf numFmtId="0" fontId="37" fillId="2" borderId="0" xfId="0" applyFont="1" applyFill="1"/>
    <xf numFmtId="0" fontId="18" fillId="2" borderId="0" xfId="0" applyFont="1" applyFill="1" applyAlignment="1">
      <alignment horizontal="left" vertical="center" wrapText="1"/>
    </xf>
    <xf numFmtId="0" fontId="18" fillId="0" borderId="0" xfId="0" applyFont="1" applyAlignment="1">
      <alignment horizontal="left"/>
    </xf>
    <xf numFmtId="0" fontId="51" fillId="2" borderId="0" xfId="0" applyFont="1" applyFill="1"/>
    <xf numFmtId="0" fontId="51" fillId="2" borderId="0" xfId="0" applyFont="1" applyFill="1" applyAlignment="1">
      <alignment horizontal="center"/>
    </xf>
    <xf numFmtId="164" fontId="53" fillId="0" borderId="0" xfId="0" applyNumberFormat="1" applyFont="1" applyAlignment="1">
      <alignment horizontal="left" vertical="center" wrapText="1"/>
    </xf>
    <xf numFmtId="0" fontId="53" fillId="2" borderId="0" xfId="0" applyFont="1" applyFill="1"/>
    <xf numFmtId="0" fontId="53" fillId="0" borderId="0" xfId="0" applyFont="1" applyAlignment="1">
      <alignment horizontal="left" vertical="center" wrapText="1"/>
    </xf>
    <xf numFmtId="0" fontId="54" fillId="2" borderId="0" xfId="0" applyFont="1" applyFill="1"/>
    <xf numFmtId="0" fontId="53" fillId="2" borderId="0" xfId="0" applyFont="1" applyFill="1" applyAlignment="1">
      <alignment horizontal="left" vertical="center" wrapText="1"/>
    </xf>
    <xf numFmtId="0" fontId="53" fillId="0" borderId="0" xfId="0" applyFont="1" applyAlignment="1">
      <alignment horizontal="left"/>
    </xf>
    <xf numFmtId="0" fontId="53" fillId="2" borderId="0" xfId="0" applyFont="1" applyFill="1" applyAlignment="1">
      <alignment horizontal="center"/>
    </xf>
    <xf numFmtId="0" fontId="54" fillId="2" borderId="0" xfId="0" applyFont="1" applyFill="1" applyAlignment="1">
      <alignment vertical="top"/>
    </xf>
    <xf numFmtId="0" fontId="53" fillId="2" borderId="0" xfId="0" applyFont="1" applyFill="1" applyAlignment="1">
      <alignment horizontal="left" vertical="top"/>
    </xf>
    <xf numFmtId="0" fontId="53" fillId="0" borderId="0" xfId="0" applyFont="1" applyAlignment="1">
      <alignment horizontal="left" vertical="top"/>
    </xf>
    <xf numFmtId="0" fontId="53" fillId="2" borderId="0" xfId="0" applyFont="1" applyFill="1" applyAlignment="1">
      <alignment horizontal="center" vertical="top"/>
    </xf>
    <xf numFmtId="0" fontId="39" fillId="5" borderId="45" xfId="0" applyFont="1" applyFill="1" applyBorder="1" applyAlignment="1">
      <alignment horizontal="center" vertical="center" wrapText="1"/>
    </xf>
    <xf numFmtId="0" fontId="18" fillId="2" borderId="0" xfId="0" applyFont="1" applyFill="1" applyAlignment="1">
      <alignment horizontal="center" vertical="center" wrapText="1"/>
    </xf>
    <xf numFmtId="0" fontId="6" fillId="2" borderId="0" xfId="0" applyFont="1" applyFill="1"/>
    <xf numFmtId="0" fontId="18" fillId="2" borderId="0" xfId="0" applyFont="1" applyFill="1" applyAlignment="1">
      <alignment wrapText="1"/>
    </xf>
    <xf numFmtId="9" fontId="18" fillId="2" borderId="0" xfId="0" applyNumberFormat="1" applyFont="1" applyFill="1"/>
    <xf numFmtId="0" fontId="37" fillId="2" borderId="3" xfId="0" applyFont="1" applyFill="1" applyBorder="1" applyAlignment="1">
      <alignment horizontal="center" wrapText="1"/>
    </xf>
    <xf numFmtId="9" fontId="18" fillId="2" borderId="3" xfId="0" applyNumberFormat="1" applyFont="1" applyFill="1" applyBorder="1" applyAlignment="1">
      <alignment horizontal="center" vertical="center"/>
    </xf>
    <xf numFmtId="0" fontId="51" fillId="0" borderId="0" xfId="0" applyFont="1"/>
    <xf numFmtId="0" fontId="51" fillId="0" borderId="0" xfId="0" applyFont="1" applyAlignment="1">
      <alignment horizontal="center"/>
    </xf>
    <xf numFmtId="0" fontId="10" fillId="2" borderId="0" xfId="0" applyFont="1" applyFill="1" applyAlignment="1">
      <alignment horizontal="left"/>
    </xf>
    <xf numFmtId="0" fontId="19" fillId="0" borderId="0" xfId="0" applyFont="1" applyAlignment="1">
      <alignment horizontal="left"/>
    </xf>
    <xf numFmtId="0" fontId="0" fillId="0" borderId="0" xfId="0" applyAlignment="1">
      <alignment horizontal="center" vertical="center" wrapText="1"/>
    </xf>
    <xf numFmtId="0" fontId="19" fillId="0" borderId="0" xfId="0" applyFont="1" applyAlignment="1">
      <alignment horizontal="left" vertical="top"/>
    </xf>
    <xf numFmtId="0" fontId="21" fillId="5" borderId="3"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5" xfId="0" applyFont="1" applyBorder="1" applyAlignment="1">
      <alignment horizontal="center" vertical="center" wrapText="1"/>
    </xf>
    <xf numFmtId="14" fontId="19"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46" fillId="0" borderId="5" xfId="0" applyFont="1" applyBorder="1" applyAlignment="1">
      <alignment horizontal="left" vertical="center" wrapText="1"/>
    </xf>
    <xf numFmtId="0" fontId="6" fillId="0" borderId="5" xfId="0" applyFont="1" applyBorder="1" applyAlignment="1">
      <alignment horizontal="justify" vertical="center" wrapText="1"/>
    </xf>
    <xf numFmtId="0" fontId="46" fillId="0" borderId="3" xfId="0" applyFont="1" applyBorder="1" applyAlignment="1">
      <alignment horizontal="left" vertical="center" wrapText="1"/>
    </xf>
    <xf numFmtId="0" fontId="46" fillId="0" borderId="13" xfId="0" applyFont="1" applyBorder="1" applyAlignment="1">
      <alignment horizontal="left" vertical="center" wrapText="1"/>
    </xf>
    <xf numFmtId="0" fontId="18" fillId="0" borderId="3" xfId="0" applyFont="1" applyBorder="1" applyAlignment="1">
      <alignment horizontal="center" vertical="center" wrapText="1"/>
    </xf>
    <xf numFmtId="0" fontId="6" fillId="0" borderId="35" xfId="0" applyFont="1" applyBorder="1" applyAlignment="1">
      <alignment horizontal="justify" vertical="center" wrapText="1"/>
    </xf>
    <xf numFmtId="0" fontId="43" fillId="0" borderId="3" xfId="0" applyFont="1" applyBorder="1" applyAlignment="1">
      <alignment horizontal="left" vertical="center" wrapText="1"/>
    </xf>
    <xf numFmtId="0" fontId="19" fillId="2" borderId="0" xfId="0" applyFont="1" applyFill="1" applyAlignment="1">
      <alignment horizontal="left"/>
    </xf>
    <xf numFmtId="0" fontId="20" fillId="2" borderId="3" xfId="0" applyFont="1" applyFill="1" applyBorder="1" applyAlignment="1">
      <alignment horizontal="center" vertical="center" wrapText="1"/>
    </xf>
    <xf numFmtId="0" fontId="10" fillId="0" borderId="0" xfId="0" applyFont="1" applyAlignment="1">
      <alignment horizontal="left"/>
    </xf>
    <xf numFmtId="0" fontId="37" fillId="2" borderId="3" xfId="0" applyFont="1" applyFill="1" applyBorder="1" applyAlignment="1">
      <alignment horizontal="center" vertical="center" wrapText="1"/>
    </xf>
    <xf numFmtId="0" fontId="18" fillId="2" borderId="0" xfId="0" applyFont="1" applyFill="1" applyAlignment="1">
      <alignment horizontal="center"/>
    </xf>
    <xf numFmtId="0" fontId="18" fillId="0" borderId="9" xfId="0" applyFont="1" applyBorder="1"/>
    <xf numFmtId="9" fontId="18" fillId="2" borderId="3" xfId="0" applyNumberFormat="1" applyFont="1" applyFill="1" applyBorder="1" applyAlignment="1">
      <alignment horizontal="center" vertical="center" wrapText="1"/>
    </xf>
    <xf numFmtId="0" fontId="1" fillId="0" borderId="10" xfId="0" applyFont="1" applyBorder="1" applyAlignment="1">
      <alignment horizontal="center"/>
    </xf>
    <xf numFmtId="9" fontId="2" fillId="2" borderId="3" xfId="0" applyNumberFormat="1" applyFont="1" applyFill="1" applyBorder="1" applyAlignment="1">
      <alignment horizontal="center" vertical="center"/>
    </xf>
    <xf numFmtId="9" fontId="2" fillId="2" borderId="12" xfId="0" applyNumberFormat="1" applyFont="1" applyFill="1" applyBorder="1" applyAlignment="1">
      <alignment horizontal="center" vertical="center"/>
    </xf>
    <xf numFmtId="9" fontId="2" fillId="2" borderId="48" xfId="0" applyNumberFormat="1" applyFont="1" applyFill="1" applyBorder="1" applyAlignment="1">
      <alignment horizontal="center" vertical="center"/>
    </xf>
    <xf numFmtId="0" fontId="17" fillId="0" borderId="3" xfId="0" applyFont="1" applyBorder="1" applyAlignment="1">
      <alignment vertical="center" wrapText="1"/>
    </xf>
    <xf numFmtId="9" fontId="2" fillId="0" borderId="3" xfId="2" applyFont="1" applyBorder="1" applyAlignment="1">
      <alignment horizontal="center" vertical="center" wrapText="1"/>
    </xf>
    <xf numFmtId="165" fontId="19" fillId="2" borderId="3" xfId="0" applyNumberFormat="1" applyFont="1" applyFill="1" applyBorder="1" applyAlignment="1">
      <alignment horizontal="center"/>
    </xf>
    <xf numFmtId="9" fontId="19" fillId="2" borderId="3" xfId="2" applyFont="1" applyFill="1" applyBorder="1" applyAlignment="1">
      <alignment horizontal="center" vertical="center"/>
    </xf>
    <xf numFmtId="9" fontId="10" fillId="0" borderId="3" xfId="0" applyNumberFormat="1" applyFont="1" applyBorder="1" applyAlignment="1">
      <alignment horizontal="center" vertical="center"/>
    </xf>
    <xf numFmtId="0" fontId="1" fillId="2" borderId="0" xfId="0" applyFont="1" applyFill="1"/>
    <xf numFmtId="0" fontId="1" fillId="2" borderId="0" xfId="0" applyFont="1" applyFill="1" applyAlignment="1">
      <alignment vertical="top"/>
    </xf>
    <xf numFmtId="0" fontId="1" fillId="2" borderId="0" xfId="0" applyFont="1" applyFill="1" applyAlignment="1">
      <alignment vertical="center"/>
    </xf>
    <xf numFmtId="0" fontId="2" fillId="2" borderId="0" xfId="0" applyFont="1" applyFill="1" applyAlignment="1">
      <alignment horizontal="center" vertical="center" wrapText="1"/>
    </xf>
    <xf numFmtId="0" fontId="2" fillId="0" borderId="3" xfId="0" applyFont="1" applyBorder="1" applyAlignment="1">
      <alignment horizontal="left" vertical="center" wrapText="1"/>
    </xf>
    <xf numFmtId="0" fontId="6" fillId="0" borderId="13" xfId="0" applyFont="1" applyBorder="1" applyAlignment="1">
      <alignment horizontal="justify" vertical="center" wrapText="1"/>
    </xf>
    <xf numFmtId="0" fontId="1" fillId="2" borderId="3" xfId="0" applyFont="1" applyFill="1" applyBorder="1" applyAlignment="1">
      <alignment horizontal="center" wrapText="1"/>
    </xf>
    <xf numFmtId="0" fontId="2" fillId="2" borderId="0" xfId="0" applyFont="1" applyFill="1" applyAlignment="1">
      <alignment wrapText="1"/>
    </xf>
    <xf numFmtId="0" fontId="10" fillId="2" borderId="0" xfId="0" applyFont="1" applyFill="1" applyAlignment="1">
      <alignment horizontal="center" vertical="center"/>
    </xf>
    <xf numFmtId="0" fontId="32" fillId="5" borderId="3"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32" fillId="5" borderId="23" xfId="0" applyFont="1" applyFill="1" applyBorder="1" applyAlignment="1">
      <alignment horizontal="center" vertical="center" wrapText="1"/>
    </xf>
    <xf numFmtId="9" fontId="37" fillId="0" borderId="3" xfId="2" applyFont="1" applyBorder="1" applyAlignment="1">
      <alignment horizontal="center" vertical="center" wrapText="1"/>
    </xf>
    <xf numFmtId="0" fontId="10" fillId="0" borderId="0" xfId="0" applyFont="1" applyFill="1"/>
    <xf numFmtId="14" fontId="17" fillId="0" borderId="3" xfId="0" applyNumberFormat="1" applyFont="1" applyFill="1" applyBorder="1" applyAlignment="1">
      <alignment horizontal="center" vertical="center" wrapText="1"/>
    </xf>
    <xf numFmtId="0" fontId="20" fillId="5" borderId="6" xfId="0" applyFont="1" applyFill="1" applyBorder="1" applyAlignment="1">
      <alignment horizontal="center" vertical="center" wrapText="1"/>
    </xf>
    <xf numFmtId="0" fontId="10" fillId="0" borderId="0" xfId="0" applyFont="1" applyAlignment="1">
      <alignment horizontal="center"/>
    </xf>
    <xf numFmtId="0" fontId="10" fillId="0" borderId="3" xfId="0" applyFont="1" applyBorder="1" applyAlignment="1">
      <alignment horizontal="justify" vertical="center" wrapText="1"/>
    </xf>
    <xf numFmtId="0" fontId="10" fillId="0" borderId="0" xfId="0" applyFont="1" applyAlignment="1">
      <alignment horizontal="center" vertical="center" wrapText="1"/>
    </xf>
    <xf numFmtId="0" fontId="10" fillId="0" borderId="3" xfId="0" applyFont="1" applyBorder="1" applyAlignment="1">
      <alignment horizontal="left" vertical="center" wrapText="1"/>
    </xf>
    <xf numFmtId="0" fontId="11" fillId="5" borderId="3" xfId="0" applyFont="1" applyFill="1" applyBorder="1" applyAlignment="1">
      <alignment horizontal="center" vertical="center" wrapText="1"/>
    </xf>
    <xf numFmtId="164" fontId="10" fillId="2" borderId="3"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0" xfId="0" applyFont="1" applyFill="1" applyAlignment="1">
      <alignment horizontal="left" vertical="top" wrapText="1"/>
    </xf>
    <xf numFmtId="0" fontId="1" fillId="5" borderId="3" xfId="0" applyFont="1" applyFill="1" applyBorder="1" applyAlignment="1">
      <alignment horizontal="center" vertical="center" wrapText="1"/>
    </xf>
    <xf numFmtId="0" fontId="6" fillId="0" borderId="3" xfId="0" applyFont="1" applyBorder="1" applyAlignment="1">
      <alignment horizontal="justify" vertical="top" wrapText="1"/>
    </xf>
    <xf numFmtId="14" fontId="39" fillId="0" borderId="3" xfId="0" applyNumberFormat="1" applyFont="1" applyBorder="1" applyAlignment="1">
      <alignment horizontal="center" vertical="center" wrapText="1"/>
    </xf>
    <xf numFmtId="0" fontId="49" fillId="0" borderId="3" xfId="1" applyFont="1" applyBorder="1" applyAlignment="1">
      <alignment horizontal="justify" vertical="top" wrapText="1"/>
    </xf>
    <xf numFmtId="9" fontId="21" fillId="0" borderId="3" xfId="2" applyFont="1" applyBorder="1" applyAlignment="1">
      <alignment horizontal="center" vertical="center" wrapText="1"/>
    </xf>
    <xf numFmtId="0" fontId="21" fillId="0" borderId="3" xfId="0" applyFont="1" applyBorder="1" applyAlignment="1">
      <alignment horizontal="justify" vertical="top" wrapText="1"/>
    </xf>
    <xf numFmtId="14" fontId="7" fillId="0" borderId="3" xfId="0" applyNumberFormat="1" applyFont="1" applyBorder="1" applyAlignment="1">
      <alignment horizontal="center" vertical="center" wrapText="1"/>
    </xf>
    <xf numFmtId="0" fontId="17" fillId="0" borderId="3" xfId="0" applyFont="1" applyBorder="1" applyAlignment="1">
      <alignment horizontal="justify" vertical="top" wrapText="1"/>
    </xf>
    <xf numFmtId="9" fontId="17" fillId="0" borderId="3" xfId="2" applyFont="1" applyBorder="1" applyAlignment="1">
      <alignment horizontal="justify" vertical="top" wrapText="1"/>
    </xf>
    <xf numFmtId="14" fontId="17" fillId="0" borderId="3" xfId="0" applyNumberFormat="1" applyFont="1" applyBorder="1" applyAlignment="1">
      <alignment horizontal="center" vertical="center"/>
    </xf>
    <xf numFmtId="0" fontId="2" fillId="0" borderId="3" xfId="0" applyFont="1" applyBorder="1" applyAlignment="1">
      <alignment horizontal="justify" vertical="top" wrapText="1"/>
    </xf>
    <xf numFmtId="0" fontId="10" fillId="0" borderId="3" xfId="0" applyFont="1" applyBorder="1" applyAlignment="1">
      <alignment horizontal="justify" vertical="top" wrapText="1"/>
    </xf>
    <xf numFmtId="9" fontId="2" fillId="2" borderId="11" xfId="0" applyNumberFormat="1" applyFont="1" applyFill="1" applyBorder="1" applyAlignment="1">
      <alignment horizontal="center" vertical="center"/>
    </xf>
    <xf numFmtId="0" fontId="7" fillId="0" borderId="3" xfId="0" applyFont="1" applyBorder="1" applyAlignment="1">
      <alignment horizontal="justify" vertical="top" wrapText="1"/>
    </xf>
    <xf numFmtId="9" fontId="17" fillId="0" borderId="13" xfId="2" applyFont="1" applyBorder="1" applyAlignment="1">
      <alignment horizontal="center" vertical="center" wrapText="1"/>
    </xf>
    <xf numFmtId="9" fontId="10" fillId="0" borderId="3" xfId="0" applyNumberFormat="1" applyFont="1" applyBorder="1" applyAlignment="1">
      <alignment horizontal="center" vertical="center" wrapText="1"/>
    </xf>
    <xf numFmtId="9" fontId="11" fillId="0" borderId="3" xfId="0" applyNumberFormat="1" applyFont="1" applyBorder="1" applyAlignment="1">
      <alignment horizontal="center" vertical="center" wrapText="1"/>
    </xf>
    <xf numFmtId="0" fontId="11" fillId="0" borderId="3" xfId="0" applyFont="1" applyBorder="1" applyAlignment="1">
      <alignment horizontal="justify" vertical="center" wrapText="1"/>
    </xf>
    <xf numFmtId="14" fontId="10" fillId="0" borderId="3" xfId="0" applyNumberFormat="1" applyFont="1" applyBorder="1" applyAlignment="1">
      <alignment vertical="center" wrapText="1"/>
    </xf>
    <xf numFmtId="0" fontId="18" fillId="0" borderId="47" xfId="0" applyFont="1" applyBorder="1" applyAlignment="1">
      <alignment horizontal="center" vertical="center"/>
    </xf>
    <xf numFmtId="0" fontId="51" fillId="0" borderId="13" xfId="0" applyFont="1" applyBorder="1" applyAlignment="1">
      <alignment horizontal="left" vertical="center" wrapText="1"/>
    </xf>
    <xf numFmtId="0" fontId="51" fillId="0" borderId="13" xfId="0" applyFont="1" applyBorder="1" applyAlignment="1">
      <alignment horizontal="center" vertical="center" wrapText="1"/>
    </xf>
    <xf numFmtId="14" fontId="51" fillId="0" borderId="13" xfId="0" applyNumberFormat="1" applyFont="1" applyBorder="1" applyAlignment="1">
      <alignment horizontal="center" vertical="center" wrapText="1"/>
    </xf>
    <xf numFmtId="9" fontId="18" fillId="0" borderId="13" xfId="2" applyFont="1" applyBorder="1" applyAlignment="1">
      <alignment horizontal="center" vertical="center" wrapText="1"/>
    </xf>
    <xf numFmtId="0" fontId="18" fillId="0" borderId="13" xfId="0" applyFont="1" applyBorder="1" applyAlignment="1">
      <alignment vertical="center" wrapText="1"/>
    </xf>
    <xf numFmtId="0" fontId="61" fillId="0" borderId="0" xfId="0" applyFont="1" applyAlignment="1">
      <alignment vertical="center"/>
    </xf>
    <xf numFmtId="0" fontId="18" fillId="0" borderId="14" xfId="0" applyFont="1" applyBorder="1" applyAlignment="1">
      <alignment horizontal="center" vertical="center"/>
    </xf>
    <xf numFmtId="14" fontId="51" fillId="0" borderId="3" xfId="0" applyNumberFormat="1" applyFont="1" applyBorder="1" applyAlignment="1">
      <alignment horizontal="center" vertical="center" wrapText="1"/>
    </xf>
    <xf numFmtId="9" fontId="18" fillId="0" borderId="3" xfId="2" applyFont="1" applyBorder="1" applyAlignment="1">
      <alignment horizontal="center" vertical="center"/>
    </xf>
    <xf numFmtId="0" fontId="18" fillId="0" borderId="9" xfId="0" applyFont="1" applyBorder="1" applyAlignment="1">
      <alignment horizontal="center" vertical="center" wrapText="1"/>
    </xf>
    <xf numFmtId="0" fontId="51" fillId="0" borderId="12" xfId="0" applyFont="1" applyBorder="1" applyAlignment="1">
      <alignment horizontal="center" vertical="center" wrapText="1"/>
    </xf>
    <xf numFmtId="14" fontId="51" fillId="0" borderId="12" xfId="0" applyNumberFormat="1" applyFont="1" applyBorder="1" applyAlignment="1">
      <alignment horizontal="center" vertical="center" wrapText="1"/>
    </xf>
    <xf numFmtId="0" fontId="18" fillId="0" borderId="12" xfId="0" applyFont="1" applyBorder="1" applyAlignment="1">
      <alignment vertical="center" wrapText="1"/>
    </xf>
    <xf numFmtId="0" fontId="18" fillId="0" borderId="49" xfId="0" applyFont="1" applyBorder="1"/>
    <xf numFmtId="9" fontId="2" fillId="5" borderId="3" xfId="2" applyFont="1" applyFill="1" applyBorder="1" applyAlignment="1">
      <alignment horizontal="center" vertical="center" wrapText="1"/>
    </xf>
    <xf numFmtId="9" fontId="2" fillId="0" borderId="3" xfId="0" applyNumberFormat="1" applyFont="1" applyBorder="1" applyAlignment="1">
      <alignment horizontal="center" vertical="center" wrapText="1"/>
    </xf>
    <xf numFmtId="9" fontId="67" fillId="0" borderId="3" xfId="2" applyFont="1" applyBorder="1" applyAlignment="1">
      <alignment horizontal="left" vertical="center" wrapText="1"/>
    </xf>
    <xf numFmtId="0" fontId="22" fillId="0" borderId="36" xfId="0" applyFont="1" applyBorder="1" applyAlignment="1">
      <alignment horizontal="center" vertical="center"/>
    </xf>
    <xf numFmtId="0" fontId="22" fillId="0" borderId="36" xfId="0" applyFont="1" applyBorder="1" applyAlignment="1">
      <alignment horizontal="center" vertical="center" wrapText="1"/>
    </xf>
    <xf numFmtId="0" fontId="22" fillId="0" borderId="36" xfId="0" applyFont="1" applyBorder="1" applyAlignment="1">
      <alignment vertical="center"/>
    </xf>
    <xf numFmtId="1" fontId="46" fillId="2" borderId="3" xfId="0" applyNumberFormat="1" applyFont="1" applyFill="1" applyBorder="1" applyAlignment="1">
      <alignment horizontal="center" vertical="center" wrapText="1"/>
    </xf>
    <xf numFmtId="14" fontId="46" fillId="2" borderId="3"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wrapText="1"/>
    </xf>
    <xf numFmtId="0" fontId="22" fillId="0" borderId="36" xfId="0" applyFont="1" applyBorder="1" applyAlignment="1">
      <alignment wrapText="1"/>
    </xf>
    <xf numFmtId="9" fontId="22" fillId="0" borderId="36" xfId="0" applyNumberFormat="1" applyFont="1" applyBorder="1" applyAlignment="1">
      <alignment horizontal="center" vertical="center"/>
    </xf>
    <xf numFmtId="0" fontId="22" fillId="0" borderId="36" xfId="0" applyFont="1" applyBorder="1"/>
    <xf numFmtId="0" fontId="0" fillId="0" borderId="36" xfId="0" applyBorder="1" applyAlignment="1">
      <alignment horizontal="center" vertical="center"/>
    </xf>
    <xf numFmtId="14" fontId="46" fillId="2" borderId="3" xfId="0" applyNumberFormat="1" applyFont="1" applyFill="1" applyBorder="1" applyAlignment="1">
      <alignment horizontal="center" vertical="center" wrapText="1"/>
    </xf>
    <xf numFmtId="0" fontId="0" fillId="0" borderId="36" xfId="0" applyBorder="1"/>
    <xf numFmtId="0" fontId="7" fillId="2" borderId="3" xfId="0" applyFont="1" applyFill="1" applyBorder="1" applyAlignment="1">
      <alignment horizontal="justify" vertical="top" wrapText="1"/>
    </xf>
    <xf numFmtId="0" fontId="0" fillId="0" borderId="36" xfId="0" applyBorder="1" applyAlignment="1">
      <alignment wrapText="1"/>
    </xf>
    <xf numFmtId="0" fontId="22" fillId="9" borderId="36" xfId="0" applyFont="1" applyFill="1" applyBorder="1" applyAlignment="1">
      <alignment horizontal="center" vertical="center"/>
    </xf>
    <xf numFmtId="0" fontId="2" fillId="7" borderId="3" xfId="0"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0" fontId="22" fillId="7" borderId="36" xfId="0" applyFont="1" applyFill="1" applyBorder="1" applyAlignment="1">
      <alignment horizontal="center" vertical="center"/>
    </xf>
    <xf numFmtId="0" fontId="22" fillId="7" borderId="36" xfId="0" applyFont="1" applyFill="1" applyBorder="1"/>
    <xf numFmtId="9" fontId="22" fillId="7" borderId="36" xfId="0" applyNumberFormat="1" applyFont="1" applyFill="1" applyBorder="1" applyAlignment="1">
      <alignment horizontal="center" vertical="center"/>
    </xf>
    <xf numFmtId="14" fontId="22" fillId="7" borderId="36" xfId="0" applyNumberFormat="1" applyFont="1" applyFill="1" applyBorder="1" applyAlignment="1">
      <alignment horizontal="center" vertical="center"/>
    </xf>
    <xf numFmtId="14" fontId="0" fillId="7" borderId="3" xfId="0" applyNumberFormat="1" applyFill="1" applyBorder="1" applyAlignment="1">
      <alignment horizontal="center" vertical="center"/>
    </xf>
    <xf numFmtId="14" fontId="2" fillId="7" borderId="3" xfId="0" applyNumberFormat="1" applyFont="1" applyFill="1" applyBorder="1" applyAlignment="1">
      <alignment horizontal="justify" vertical="center" wrapText="1"/>
    </xf>
    <xf numFmtId="9" fontId="22" fillId="7" borderId="39" xfId="0" applyNumberFormat="1" applyFont="1" applyFill="1" applyBorder="1" applyAlignment="1">
      <alignment horizontal="center" vertical="center"/>
    </xf>
    <xf numFmtId="0" fontId="2" fillId="2" borderId="3" xfId="0" applyFont="1" applyFill="1" applyBorder="1" applyAlignment="1">
      <alignment vertical="center" wrapText="1"/>
    </xf>
    <xf numFmtId="0" fontId="46" fillId="0" borderId="3" xfId="0" applyFont="1" applyBorder="1" applyAlignment="1">
      <alignment horizontal="center" vertical="center" wrapText="1"/>
    </xf>
    <xf numFmtId="14" fontId="46" fillId="0" borderId="3" xfId="0" applyNumberFormat="1" applyFont="1" applyBorder="1" applyAlignment="1">
      <alignment horizontal="center" vertical="center" wrapText="1"/>
    </xf>
    <xf numFmtId="9" fontId="0" fillId="0" borderId="36" xfId="0" applyNumberFormat="1" applyBorder="1" applyAlignment="1">
      <alignment horizontal="center" vertical="center"/>
    </xf>
    <xf numFmtId="14" fontId="46" fillId="2" borderId="0" xfId="0" applyNumberFormat="1" applyFont="1" applyFill="1" applyAlignment="1">
      <alignment horizontal="center" vertical="center" wrapText="1"/>
    </xf>
    <xf numFmtId="0" fontId="46" fillId="0" borderId="5" xfId="0" applyFont="1" applyBorder="1" applyAlignment="1">
      <alignment horizontal="center" vertical="center" wrapText="1"/>
    </xf>
    <xf numFmtId="14" fontId="46" fillId="2" borderId="5" xfId="0" applyNumberFormat="1" applyFont="1" applyFill="1" applyBorder="1" applyAlignment="1">
      <alignment horizontal="center" vertical="center" wrapText="1"/>
    </xf>
    <xf numFmtId="1" fontId="46" fillId="2" borderId="5" xfId="0" applyNumberFormat="1" applyFont="1" applyFill="1" applyBorder="1" applyAlignment="1">
      <alignment horizontal="center" vertical="center" wrapText="1"/>
    </xf>
    <xf numFmtId="14" fontId="46" fillId="2" borderId="5" xfId="0" applyNumberFormat="1" applyFont="1" applyFill="1" applyBorder="1" applyAlignment="1">
      <alignment horizontal="center" vertical="center"/>
    </xf>
    <xf numFmtId="9" fontId="2" fillId="2" borderId="3" xfId="0" applyNumberFormat="1" applyFont="1" applyFill="1" applyBorder="1" applyAlignment="1">
      <alignment vertical="center" wrapText="1"/>
    </xf>
    <xf numFmtId="0" fontId="0" fillId="7" borderId="36" xfId="0" applyFill="1" applyBorder="1" applyAlignment="1">
      <alignment horizontal="center" vertical="center"/>
    </xf>
    <xf numFmtId="0" fontId="46" fillId="7" borderId="5" xfId="0" applyFont="1" applyFill="1" applyBorder="1" applyAlignment="1">
      <alignment horizontal="center" vertical="center" wrapText="1"/>
    </xf>
    <xf numFmtId="14" fontId="46" fillId="7" borderId="5" xfId="0" applyNumberFormat="1" applyFont="1" applyFill="1" applyBorder="1" applyAlignment="1">
      <alignment horizontal="center" vertical="center" wrapText="1"/>
    </xf>
    <xf numFmtId="1" fontId="46" fillId="7" borderId="5" xfId="0" applyNumberFormat="1" applyFont="1" applyFill="1" applyBorder="1" applyAlignment="1">
      <alignment horizontal="center" vertical="center" wrapText="1"/>
    </xf>
    <xf numFmtId="14" fontId="46" fillId="7" borderId="5" xfId="0" applyNumberFormat="1" applyFont="1" applyFill="1" applyBorder="1" applyAlignment="1">
      <alignment horizontal="center" vertical="center"/>
    </xf>
    <xf numFmtId="9" fontId="0" fillId="7" borderId="5" xfId="0" applyNumberFormat="1" applyFill="1" applyBorder="1" applyAlignment="1">
      <alignment horizontal="center" vertical="center"/>
    </xf>
    <xf numFmtId="0" fontId="2" fillId="7" borderId="5" xfId="0" applyFont="1" applyFill="1" applyBorder="1" applyAlignment="1">
      <alignment vertical="center" wrapText="1"/>
    </xf>
    <xf numFmtId="14" fontId="46" fillId="7" borderId="3" xfId="0" applyNumberFormat="1" applyFont="1" applyFill="1" applyBorder="1" applyAlignment="1">
      <alignment horizontal="center" vertical="center" wrapText="1"/>
    </xf>
    <xf numFmtId="9" fontId="0" fillId="7" borderId="40" xfId="0" applyNumberFormat="1" applyFill="1" applyBorder="1" applyAlignment="1">
      <alignment horizontal="center" vertical="center"/>
    </xf>
    <xf numFmtId="0" fontId="0" fillId="9" borderId="36" xfId="0" applyFill="1" applyBorder="1" applyAlignment="1">
      <alignment horizontal="center" vertical="center"/>
    </xf>
    <xf numFmtId="0" fontId="46" fillId="7" borderId="3" xfId="0" applyFont="1" applyFill="1" applyBorder="1" applyAlignment="1">
      <alignment horizontal="center" vertical="center" wrapText="1"/>
    </xf>
    <xf numFmtId="1" fontId="46" fillId="7" borderId="3" xfId="0" applyNumberFormat="1" applyFont="1" applyFill="1" applyBorder="1" applyAlignment="1">
      <alignment horizontal="center" vertical="center" wrapText="1"/>
    </xf>
    <xf numFmtId="14" fontId="46" fillId="7" borderId="3" xfId="0" applyNumberFormat="1" applyFont="1" applyFill="1" applyBorder="1" applyAlignment="1">
      <alignment horizontal="center" vertical="center"/>
    </xf>
    <xf numFmtId="9" fontId="0" fillId="7" borderId="3" xfId="0" applyNumberFormat="1" applyFill="1" applyBorder="1" applyAlignment="1">
      <alignment horizontal="center" vertical="center"/>
    </xf>
    <xf numFmtId="9" fontId="0" fillId="7" borderId="39" xfId="0" applyNumberFormat="1" applyFill="1" applyBorder="1" applyAlignment="1">
      <alignment horizontal="center" vertical="center"/>
    </xf>
    <xf numFmtId="9" fontId="0" fillId="0" borderId="50" xfId="0" applyNumberFormat="1" applyBorder="1" applyAlignment="1">
      <alignment horizontal="center" vertical="center"/>
    </xf>
    <xf numFmtId="0" fontId="46" fillId="7" borderId="5" xfId="0" applyFont="1" applyFill="1" applyBorder="1" applyAlignment="1">
      <alignment horizontal="justify" vertical="center" wrapText="1"/>
    </xf>
    <xf numFmtId="9" fontId="0" fillId="0" borderId="51" xfId="0" applyNumberFormat="1" applyBorder="1" applyAlignment="1">
      <alignment horizontal="center" vertical="center"/>
    </xf>
    <xf numFmtId="0" fontId="2" fillId="2" borderId="3" xfId="0" applyFont="1" applyFill="1" applyBorder="1" applyAlignment="1">
      <alignment horizontal="left" vertical="center" wrapText="1"/>
    </xf>
    <xf numFmtId="9" fontId="0" fillId="0" borderId="52" xfId="0" applyNumberFormat="1" applyBorder="1" applyAlignment="1">
      <alignment horizontal="center" vertical="center"/>
    </xf>
    <xf numFmtId="0" fontId="2" fillId="2" borderId="3" xfId="0" applyFont="1" applyFill="1" applyBorder="1" applyAlignment="1">
      <alignment vertical="center"/>
    </xf>
    <xf numFmtId="9" fontId="2" fillId="2" borderId="3" xfId="0" applyNumberFormat="1" applyFont="1" applyFill="1" applyBorder="1" applyAlignment="1">
      <alignment vertical="center"/>
    </xf>
    <xf numFmtId="0" fontId="46" fillId="7" borderId="3" xfId="0" applyFont="1" applyFill="1" applyBorder="1" applyAlignment="1">
      <alignment horizontal="justify" vertical="center" wrapText="1"/>
    </xf>
    <xf numFmtId="9" fontId="2" fillId="7" borderId="3" xfId="2" applyFont="1" applyFill="1" applyBorder="1" applyAlignment="1">
      <alignment horizontal="center" vertical="center" wrapText="1"/>
    </xf>
    <xf numFmtId="9" fontId="2" fillId="7" borderId="3" xfId="0" applyNumberFormat="1" applyFont="1" applyFill="1" applyBorder="1" applyAlignment="1">
      <alignment horizontal="justify" vertical="center" wrapText="1"/>
    </xf>
    <xf numFmtId="0" fontId="0" fillId="0" borderId="0" xfId="0" applyAlignment="1">
      <alignment horizontal="justify" vertical="center" wrapText="1"/>
    </xf>
    <xf numFmtId="0" fontId="46" fillId="7" borderId="3" xfId="0" applyFont="1" applyFill="1" applyBorder="1" applyAlignment="1">
      <alignment vertical="center" wrapText="1"/>
    </xf>
    <xf numFmtId="9" fontId="0" fillId="9" borderId="0" xfId="0" applyNumberFormat="1" applyFill="1" applyAlignment="1">
      <alignment horizontal="center" vertical="center"/>
    </xf>
    <xf numFmtId="0" fontId="4" fillId="7" borderId="3" xfId="0" applyFont="1" applyFill="1" applyBorder="1" applyAlignment="1">
      <alignment horizontal="justify" vertical="center" wrapText="1"/>
    </xf>
    <xf numFmtId="0" fontId="40" fillId="0" borderId="0" xfId="0" applyFont="1" applyAlignment="1">
      <alignment horizontal="center" vertical="center" wrapText="1"/>
    </xf>
    <xf numFmtId="9" fontId="0" fillId="9" borderId="3" xfId="0" applyNumberFormat="1" applyFill="1" applyBorder="1" applyAlignment="1">
      <alignment horizontal="center" vertical="center"/>
    </xf>
    <xf numFmtId="14" fontId="46" fillId="9" borderId="3" xfId="0" applyNumberFormat="1" applyFont="1" applyFill="1" applyBorder="1" applyAlignment="1">
      <alignment horizontal="center" vertical="center" wrapText="1"/>
    </xf>
    <xf numFmtId="9" fontId="0" fillId="0" borderId="0" xfId="0" applyNumberFormat="1" applyAlignment="1">
      <alignment horizontal="center" vertical="center"/>
    </xf>
    <xf numFmtId="14" fontId="46" fillId="2" borderId="3" xfId="0" applyNumberFormat="1" applyFont="1" applyFill="1" applyBorder="1" applyAlignment="1">
      <alignment horizontal="justify" vertical="center" wrapText="1"/>
    </xf>
    <xf numFmtId="0" fontId="0" fillId="0" borderId="36" xfId="0" applyBorder="1" applyAlignment="1">
      <alignment horizontal="center" wrapText="1"/>
    </xf>
    <xf numFmtId="0" fontId="6" fillId="0" borderId="5" xfId="0" applyFont="1" applyBorder="1" applyAlignment="1">
      <alignment horizontal="left" vertical="center" wrapText="1"/>
    </xf>
    <xf numFmtId="0" fontId="18" fillId="0" borderId="3" xfId="0" applyFont="1" applyBorder="1" applyAlignment="1">
      <alignment horizontal="left" vertical="center" wrapText="1"/>
    </xf>
    <xf numFmtId="0" fontId="10" fillId="2" borderId="3" xfId="0" applyFont="1" applyFill="1" applyBorder="1" applyAlignment="1">
      <alignment horizontal="left" vertical="center" wrapText="1"/>
    </xf>
    <xf numFmtId="0" fontId="22" fillId="0" borderId="3" xfId="0" applyFont="1" applyBorder="1" applyAlignment="1">
      <alignment horizontal="center" vertical="center"/>
    </xf>
    <xf numFmtId="0" fontId="70" fillId="0" borderId="3" xfId="0" applyFont="1" applyBorder="1" applyAlignment="1">
      <alignment horizontal="center" vertical="center" wrapText="1"/>
    </xf>
    <xf numFmtId="9" fontId="70" fillId="0" borderId="3" xfId="0" applyNumberFormat="1" applyFont="1" applyBorder="1" applyAlignment="1">
      <alignment horizontal="center" vertical="center"/>
    </xf>
    <xf numFmtId="14" fontId="18" fillId="2" borderId="3" xfId="0" applyNumberFormat="1" applyFont="1" applyFill="1" applyBorder="1" applyAlignment="1">
      <alignment horizontal="justify" vertical="center" wrapText="1"/>
    </xf>
    <xf numFmtId="0" fontId="18" fillId="0" borderId="5" xfId="0" applyFont="1" applyBorder="1" applyAlignment="1">
      <alignment vertical="center" wrapText="1"/>
    </xf>
    <xf numFmtId="9" fontId="19" fillId="0" borderId="5" xfId="2" applyFont="1" applyBorder="1" applyAlignment="1">
      <alignment horizontal="center" vertical="center" wrapText="1"/>
    </xf>
    <xf numFmtId="0" fontId="20" fillId="0" borderId="5" xfId="0" applyFont="1" applyBorder="1" applyAlignment="1">
      <alignment horizontal="justify" vertical="center" wrapText="1"/>
    </xf>
    <xf numFmtId="14" fontId="46" fillId="0" borderId="5" xfId="0" applyNumberFormat="1" applyFont="1" applyBorder="1" applyAlignment="1">
      <alignment horizontal="center" vertical="center" wrapText="1"/>
    </xf>
    <xf numFmtId="0" fontId="37" fillId="0" borderId="3" xfId="0" applyFont="1" applyBorder="1" applyAlignment="1">
      <alignment horizontal="justify" vertical="center" wrapText="1"/>
    </xf>
    <xf numFmtId="9" fontId="22" fillId="0" borderId="53" xfId="0" applyNumberFormat="1" applyFont="1" applyBorder="1" applyAlignment="1">
      <alignment horizontal="center" vertical="center"/>
    </xf>
    <xf numFmtId="9" fontId="22" fillId="0" borderId="50" xfId="0" applyNumberFormat="1" applyFont="1" applyBorder="1" applyAlignment="1">
      <alignment horizontal="center" vertical="center"/>
    </xf>
    <xf numFmtId="0" fontId="6" fillId="0" borderId="5" xfId="0" applyFont="1" applyBorder="1" applyAlignment="1">
      <alignment vertical="center" wrapText="1"/>
    </xf>
    <xf numFmtId="0" fontId="18" fillId="0" borderId="11" xfId="0" applyFont="1" applyBorder="1" applyAlignment="1">
      <alignment horizontal="justify" vertical="center"/>
    </xf>
    <xf numFmtId="0" fontId="18" fillId="0" borderId="11" xfId="0" applyFont="1" applyBorder="1" applyAlignment="1">
      <alignment horizontal="justify" vertical="center" wrapText="1"/>
    </xf>
    <xf numFmtId="0" fontId="18" fillId="0" borderId="11" xfId="0" applyFont="1" applyBorder="1" applyAlignment="1">
      <alignment horizontal="center" vertical="center" wrapText="1"/>
    </xf>
    <xf numFmtId="9" fontId="10" fillId="0" borderId="3" xfId="0" applyNumberFormat="1" applyFont="1" applyFill="1" applyBorder="1" applyAlignment="1">
      <alignment horizontal="left" vertical="center" wrapText="1"/>
    </xf>
    <xf numFmtId="0" fontId="0" fillId="2" borderId="3" xfId="0" applyFill="1" applyBorder="1"/>
    <xf numFmtId="0" fontId="0" fillId="0" borderId="3" xfId="0" applyBorder="1"/>
    <xf numFmtId="0" fontId="32" fillId="0" borderId="3" xfId="0" applyFont="1" applyBorder="1" applyAlignment="1">
      <alignment horizontal="justify" vertical="center" wrapText="1"/>
    </xf>
    <xf numFmtId="0" fontId="10" fillId="2" borderId="3" xfId="0" applyFont="1" applyFill="1" applyBorder="1"/>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14" fontId="10" fillId="0" borderId="3" xfId="0" applyNumberFormat="1" applyFont="1" applyFill="1" applyBorder="1" applyAlignment="1">
      <alignment horizontal="center" vertical="center"/>
    </xf>
    <xf numFmtId="0" fontId="10" fillId="0" borderId="3" xfId="0" applyFont="1" applyFill="1" applyBorder="1" applyAlignment="1">
      <alignment horizontal="left" vertical="top" wrapText="1"/>
    </xf>
    <xf numFmtId="14" fontId="6" fillId="0" borderId="3" xfId="0" applyNumberFormat="1"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14" fontId="10" fillId="0" borderId="4" xfId="0" applyNumberFormat="1" applyFont="1" applyFill="1" applyBorder="1" applyAlignment="1">
      <alignment horizontal="center" vertical="center"/>
    </xf>
    <xf numFmtId="0" fontId="18" fillId="0" borderId="11" xfId="0" applyFont="1" applyBorder="1" applyAlignment="1">
      <alignment horizontal="center" wrapText="1"/>
    </xf>
    <xf numFmtId="0" fontId="14" fillId="0" borderId="0" xfId="0" applyFont="1" applyAlignment="1">
      <alignment vertical="center"/>
    </xf>
    <xf numFmtId="0" fontId="2" fillId="2" borderId="3" xfId="0" applyFont="1" applyFill="1" applyBorder="1" applyAlignment="1">
      <alignment horizontal="left" vertical="top" wrapText="1"/>
    </xf>
    <xf numFmtId="14" fontId="2" fillId="2" borderId="3" xfId="0" applyNumberFormat="1" applyFont="1" applyFill="1" applyBorder="1" applyAlignment="1">
      <alignment vertical="center" wrapText="1"/>
    </xf>
    <xf numFmtId="9" fontId="2" fillId="2" borderId="3" xfId="2" applyFont="1" applyFill="1" applyBorder="1" applyAlignment="1">
      <alignment vertical="center" wrapText="1"/>
    </xf>
    <xf numFmtId="0" fontId="16" fillId="0" borderId="0" xfId="0" applyFont="1" applyAlignment="1">
      <alignment horizontal="center" vertical="center"/>
    </xf>
    <xf numFmtId="0" fontId="23" fillId="0" borderId="0" xfId="0" applyFont="1"/>
    <xf numFmtId="164" fontId="23" fillId="0" borderId="0" xfId="0" applyNumberFormat="1" applyFont="1" applyAlignment="1">
      <alignment horizontal="center" wrapText="1"/>
    </xf>
    <xf numFmtId="0" fontId="71" fillId="0" borderId="0" xfId="0" applyFont="1" applyAlignment="1">
      <alignment horizontal="center" wrapText="1"/>
    </xf>
    <xf numFmtId="0" fontId="16" fillId="0" borderId="0" xfId="0" applyFont="1" applyAlignment="1">
      <alignment horizontal="center" vertical="center" wrapText="1"/>
    </xf>
    <xf numFmtId="0" fontId="23" fillId="0" borderId="0" xfId="0" applyFont="1" applyAlignment="1">
      <alignment horizontal="left" vertical="top"/>
    </xf>
    <xf numFmtId="0" fontId="1" fillId="0" borderId="5" xfId="0" applyFont="1" applyBorder="1" applyAlignment="1">
      <alignment horizontal="center" vertical="center" wrapText="1"/>
    </xf>
    <xf numFmtId="0" fontId="27" fillId="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7" fillId="0" borderId="54"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vertical="center" wrapText="1"/>
    </xf>
    <xf numFmtId="0" fontId="21" fillId="0" borderId="1" xfId="0" applyFont="1" applyBorder="1" applyAlignment="1">
      <alignment vertical="center" wrapText="1"/>
    </xf>
    <xf numFmtId="9" fontId="17" fillId="0" borderId="1" xfId="2" applyFont="1" applyBorder="1" applyAlignment="1">
      <alignment horizontal="center" vertical="center" wrapText="1"/>
    </xf>
    <xf numFmtId="0" fontId="17" fillId="0" borderId="10" xfId="0" applyFont="1" applyBorder="1"/>
    <xf numFmtId="0" fontId="21" fillId="0" borderId="13" xfId="0" applyFont="1" applyBorder="1" applyAlignment="1">
      <alignment vertical="center" wrapText="1"/>
    </xf>
    <xf numFmtId="0" fontId="17" fillId="0" borderId="56" xfId="0" applyFont="1" applyBorder="1"/>
    <xf numFmtId="0" fontId="7" fillId="0" borderId="13" xfId="0" applyFont="1" applyBorder="1" applyAlignment="1">
      <alignment vertical="center" wrapText="1"/>
    </xf>
    <xf numFmtId="0" fontId="4" fillId="2" borderId="3" xfId="0" applyFont="1" applyFill="1" applyBorder="1" applyAlignment="1">
      <alignment horizontal="justify" vertical="center" wrapText="1"/>
    </xf>
    <xf numFmtId="0" fontId="17" fillId="0" borderId="11" xfId="0" applyFont="1" applyBorder="1"/>
    <xf numFmtId="0" fontId="4" fillId="0" borderId="3" xfId="0" applyFont="1" applyBorder="1" applyAlignment="1">
      <alignment horizontal="justify" vertical="center" wrapText="1"/>
    </xf>
    <xf numFmtId="0" fontId="23" fillId="0" borderId="3" xfId="0" applyFont="1" applyBorder="1" applyAlignment="1">
      <alignment horizontal="justify" vertical="center" wrapText="1"/>
    </xf>
    <xf numFmtId="0" fontId="21" fillId="0" borderId="5" xfId="0" applyFont="1" applyBorder="1" applyAlignment="1">
      <alignment vertical="center" wrapText="1"/>
    </xf>
    <xf numFmtId="9" fontId="17" fillId="0" borderId="5" xfId="2" applyFont="1" applyBorder="1" applyAlignment="1">
      <alignment horizontal="center" vertical="center" wrapText="1"/>
    </xf>
    <xf numFmtId="0" fontId="17" fillId="0" borderId="57" xfId="0" applyFont="1" applyBorder="1"/>
    <xf numFmtId="0" fontId="4" fillId="0" borderId="3" xfId="0" applyFont="1" applyBorder="1" applyAlignment="1">
      <alignment vertical="center"/>
    </xf>
    <xf numFmtId="0" fontId="17" fillId="0" borderId="12" xfId="0" applyFont="1" applyBorder="1" applyAlignment="1">
      <alignment horizontal="center" vertical="center" wrapText="1"/>
    </xf>
    <xf numFmtId="0" fontId="21" fillId="0" borderId="12" xfId="0" applyFont="1" applyBorder="1" applyAlignment="1">
      <alignment vertical="center" wrapText="1"/>
    </xf>
    <xf numFmtId="9" fontId="17" fillId="0" borderId="12" xfId="2" applyFont="1" applyBorder="1" applyAlignment="1">
      <alignment horizontal="center" vertical="center" wrapText="1"/>
    </xf>
    <xf numFmtId="0" fontId="17" fillId="0" borderId="48" xfId="0" applyFont="1" applyBorder="1"/>
    <xf numFmtId="0" fontId="19" fillId="0" borderId="0" xfId="0" applyFont="1" applyAlignment="1">
      <alignment horizontal="center"/>
    </xf>
    <xf numFmtId="0" fontId="11" fillId="0" borderId="0" xfId="0" applyFont="1" applyAlignment="1">
      <alignment horizontal="center" vertical="center"/>
    </xf>
    <xf numFmtId="0" fontId="20" fillId="0" borderId="3" xfId="0" applyFont="1" applyBorder="1" applyAlignment="1">
      <alignment horizontal="center" wrapText="1"/>
    </xf>
    <xf numFmtId="0" fontId="27" fillId="0" borderId="3" xfId="0" applyFont="1" applyBorder="1" applyAlignment="1">
      <alignment horizontal="center" wrapText="1"/>
    </xf>
    <xf numFmtId="9" fontId="19" fillId="3" borderId="3" xfId="0" applyNumberFormat="1" applyFont="1" applyFill="1" applyBorder="1" applyAlignment="1">
      <alignment horizontal="center" vertical="center"/>
    </xf>
    <xf numFmtId="9" fontId="23" fillId="3" borderId="3" xfId="0" applyNumberFormat="1" applyFont="1" applyFill="1" applyBorder="1" applyAlignment="1">
      <alignment horizontal="center" vertical="center"/>
    </xf>
    <xf numFmtId="10" fontId="19" fillId="3" borderId="3" xfId="0" applyNumberFormat="1" applyFont="1" applyFill="1" applyBorder="1"/>
    <xf numFmtId="10" fontId="23" fillId="3" borderId="3" xfId="0" applyNumberFormat="1" applyFont="1" applyFill="1" applyBorder="1"/>
    <xf numFmtId="0" fontId="19" fillId="0" borderId="3" xfId="0" applyFont="1" applyBorder="1"/>
    <xf numFmtId="0" fontId="17" fillId="2" borderId="4" xfId="0" applyFont="1" applyFill="1" applyBorder="1" applyAlignment="1">
      <alignment horizontal="justify" vertical="center" wrapText="1"/>
    </xf>
    <xf numFmtId="9" fontId="17" fillId="2" borderId="0" xfId="0" applyNumberFormat="1" applyFont="1" applyFill="1" applyAlignment="1">
      <alignment horizontal="center" vertical="center"/>
    </xf>
    <xf numFmtId="0" fontId="21" fillId="3" borderId="5" xfId="0" applyFont="1" applyFill="1" applyBorder="1" applyAlignment="1">
      <alignment horizontal="center" vertical="center" wrapText="1"/>
    </xf>
    <xf numFmtId="0" fontId="32" fillId="0" borderId="3" xfId="0" applyFont="1" applyBorder="1" applyAlignment="1">
      <alignment horizontal="left" vertical="center" wrapText="1"/>
    </xf>
    <xf numFmtId="14" fontId="7" fillId="0" borderId="5" xfId="0" applyNumberFormat="1" applyFont="1" applyBorder="1" applyAlignment="1">
      <alignment horizontal="center" vertical="center" wrapText="1"/>
    </xf>
    <xf numFmtId="0" fontId="32" fillId="0" borderId="5" xfId="0" applyFont="1" applyBorder="1" applyAlignment="1">
      <alignment horizontal="left" vertical="center" wrapText="1"/>
    </xf>
    <xf numFmtId="0" fontId="21" fillId="0" borderId="3" xfId="0" applyFont="1" applyBorder="1" applyAlignment="1">
      <alignment horizontal="left" vertical="center" wrapText="1"/>
    </xf>
    <xf numFmtId="0" fontId="17" fillId="0" borderId="0" xfId="0" applyFont="1" applyAlignment="1">
      <alignment horizontal="justify" vertical="center" wrapText="1"/>
    </xf>
    <xf numFmtId="0" fontId="21" fillId="0" borderId="3" xfId="0" applyFont="1" applyBorder="1" applyAlignment="1">
      <alignment horizontal="justify" vertical="center" wrapText="1"/>
    </xf>
    <xf numFmtId="1" fontId="10" fillId="2" borderId="0" xfId="0" applyNumberFormat="1" applyFont="1" applyFill="1"/>
    <xf numFmtId="1" fontId="10" fillId="0" borderId="3" xfId="0" applyNumberFormat="1" applyFont="1" applyFill="1" applyBorder="1" applyAlignment="1">
      <alignment horizontal="center" vertical="center"/>
    </xf>
    <xf numFmtId="9" fontId="14" fillId="0" borderId="0" xfId="0" applyNumberFormat="1" applyFont="1" applyAlignment="1">
      <alignment vertical="center"/>
    </xf>
    <xf numFmtId="0" fontId="10" fillId="0" borderId="0" xfId="0" applyFont="1" applyAlignment="1">
      <alignment horizontal="center"/>
    </xf>
    <xf numFmtId="0" fontId="1" fillId="0" borderId="0" xfId="0" applyFont="1" applyAlignment="1">
      <alignment horizontal="left" vertical="top"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1" xfId="0" applyFont="1" applyBorder="1" applyAlignment="1">
      <alignment horizontal="center"/>
    </xf>
    <xf numFmtId="0" fontId="2" fillId="0" borderId="3" xfId="0" applyFont="1" applyBorder="1" applyAlignment="1">
      <alignment horizontal="justify" vertical="center" wrapText="1"/>
    </xf>
    <xf numFmtId="0" fontId="7" fillId="2" borderId="3" xfId="0" applyFont="1" applyFill="1" applyBorder="1" applyAlignment="1">
      <alignment horizontal="center" vertical="center" wrapText="1"/>
    </xf>
    <xf numFmtId="0" fontId="16" fillId="2" borderId="0" xfId="0" applyFont="1" applyFill="1" applyAlignment="1">
      <alignment horizontal="left" vertical="top" wrapText="1"/>
    </xf>
    <xf numFmtId="0" fontId="21" fillId="5"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5" fillId="2" borderId="0" xfId="0" applyFont="1" applyFill="1" applyAlignment="1">
      <alignment horizontal="left" vertical="top" wrapText="1"/>
    </xf>
    <xf numFmtId="0" fontId="6" fillId="0" borderId="3" xfId="0" applyFont="1" applyBorder="1" applyAlignment="1">
      <alignment horizontal="justify" vertical="center" wrapText="1"/>
    </xf>
    <xf numFmtId="164" fontId="10" fillId="2" borderId="3" xfId="0" applyNumberFormat="1" applyFont="1" applyFill="1" applyBorder="1" applyAlignment="1">
      <alignment horizontal="center" vertical="center" wrapText="1"/>
    </xf>
    <xf numFmtId="0" fontId="17"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7" fillId="2" borderId="3" xfId="0" applyFont="1" applyFill="1" applyBorder="1" applyAlignment="1">
      <alignment horizontal="justify" vertical="center" wrapText="1"/>
    </xf>
    <xf numFmtId="0" fontId="17" fillId="0" borderId="13" xfId="0" applyFont="1" applyBorder="1" applyAlignment="1">
      <alignment horizontal="justify"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9" fontId="17" fillId="0" borderId="3" xfId="2" applyFont="1" applyFill="1" applyBorder="1" applyAlignment="1">
      <alignment horizontal="center" vertical="center" wrapText="1"/>
    </xf>
    <xf numFmtId="9" fontId="2" fillId="0" borderId="3" xfId="2" applyFont="1" applyFill="1" applyBorder="1" applyAlignment="1">
      <alignment horizontal="center" vertical="center" wrapText="1"/>
    </xf>
    <xf numFmtId="9" fontId="17" fillId="0" borderId="13" xfId="2" applyFont="1" applyFill="1" applyBorder="1" applyAlignment="1">
      <alignment horizontal="center" vertical="center" wrapText="1"/>
    </xf>
    <xf numFmtId="9" fontId="6" fillId="0" borderId="3" xfId="2" applyFont="1" applyFill="1" applyBorder="1" applyAlignment="1">
      <alignment horizontal="center" vertical="center" wrapText="1"/>
    </xf>
    <xf numFmtId="9" fontId="39" fillId="10" borderId="3" xfId="2" applyFont="1" applyFill="1" applyBorder="1" applyAlignment="1">
      <alignment horizontal="center" vertical="center" wrapText="1"/>
    </xf>
    <xf numFmtId="9" fontId="6" fillId="0" borderId="3" xfId="2" applyFont="1" applyFill="1" applyBorder="1" applyAlignment="1">
      <alignment horizontal="justify" vertical="center" wrapText="1"/>
    </xf>
    <xf numFmtId="9" fontId="6" fillId="0" borderId="3" xfId="2" applyFont="1" applyFill="1" applyBorder="1" applyAlignment="1">
      <alignment horizontal="justify" vertical="top" wrapText="1"/>
    </xf>
    <xf numFmtId="9" fontId="39" fillId="11" borderId="3" xfId="2" applyFont="1" applyFill="1" applyBorder="1" applyAlignment="1">
      <alignment horizontal="center" vertical="center" wrapText="1"/>
    </xf>
    <xf numFmtId="9" fontId="6" fillId="0" borderId="13" xfId="2" applyFont="1" applyFill="1" applyBorder="1" applyAlignment="1">
      <alignment horizontal="justify" vertical="top" wrapText="1"/>
    </xf>
    <xf numFmtId="9" fontId="6" fillId="0" borderId="3" xfId="2" applyFont="1" applyFill="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3"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3" xfId="0" applyFont="1" applyBorder="1" applyAlignment="1">
      <alignment horizontal="center" vertical="center" wrapText="1"/>
    </xf>
    <xf numFmtId="0" fontId="51" fillId="0" borderId="12" xfId="0" applyFont="1" applyBorder="1" applyAlignment="1">
      <alignment horizontal="justify" vertical="center" wrapText="1"/>
    </xf>
    <xf numFmtId="0" fontId="51" fillId="0" borderId="3" xfId="0" applyFont="1" applyBorder="1" applyAlignment="1">
      <alignment horizontal="left" vertical="center" wrapText="1"/>
    </xf>
    <xf numFmtId="0" fontId="51" fillId="0" borderId="12" xfId="0" applyFont="1" applyBorder="1" applyAlignment="1">
      <alignment horizontal="left" vertical="center" wrapText="1"/>
    </xf>
    <xf numFmtId="0" fontId="54" fillId="2" borderId="0" xfId="0" applyFont="1" applyFill="1" applyAlignment="1">
      <alignment horizontal="left" vertical="top" wrapText="1"/>
    </xf>
    <xf numFmtId="0" fontId="37" fillId="5" borderId="46"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justify" vertical="center" wrapText="1"/>
    </xf>
    <xf numFmtId="9" fontId="2" fillId="2" borderId="3" xfId="2" applyFont="1" applyFill="1" applyBorder="1" applyAlignment="1">
      <alignment horizontal="center" vertical="center"/>
    </xf>
    <xf numFmtId="0" fontId="10" fillId="0" borderId="0" xfId="0" applyFont="1" applyAlignment="1">
      <alignment horizontal="center"/>
    </xf>
    <xf numFmtId="0" fontId="11" fillId="0" borderId="9" xfId="0" applyFont="1" applyBorder="1" applyAlignment="1">
      <alignment horizontal="center" vertical="center"/>
    </xf>
    <xf numFmtId="0" fontId="17" fillId="0" borderId="3" xfId="0" applyFont="1" applyBorder="1" applyAlignment="1">
      <alignment horizontal="left" vertical="center" wrapText="1"/>
    </xf>
    <xf numFmtId="0" fontId="5" fillId="2" borderId="0" xfId="0" applyFont="1" applyFill="1" applyAlignment="1">
      <alignment horizontal="left" vertical="center" wrapText="1"/>
    </xf>
    <xf numFmtId="0" fontId="16" fillId="2" borderId="0" xfId="0" applyFont="1" applyFill="1" applyAlignment="1">
      <alignment horizontal="left" vertical="top" wrapText="1"/>
    </xf>
    <xf numFmtId="0" fontId="21" fillId="5" borderId="3" xfId="0" applyFont="1" applyFill="1" applyBorder="1" applyAlignment="1">
      <alignment horizontal="center" vertical="center" wrapText="1"/>
    </xf>
    <xf numFmtId="0" fontId="7" fillId="0" borderId="3" xfId="0" applyFont="1" applyBorder="1" applyAlignment="1">
      <alignment vertical="top" wrapText="1"/>
    </xf>
    <xf numFmtId="0" fontId="17"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32"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0" fillId="2" borderId="4" xfId="0" applyFont="1" applyFill="1" applyBorder="1"/>
    <xf numFmtId="0" fontId="17" fillId="0" borderId="3" xfId="0" applyFont="1" applyBorder="1" applyAlignment="1">
      <alignment horizontal="center" vertical="center" wrapText="1"/>
    </xf>
    <xf numFmtId="0" fontId="7" fillId="0" borderId="3" xfId="0" applyFont="1" applyBorder="1" applyAlignment="1">
      <alignment horizontal="left" vertical="center" wrapText="1"/>
    </xf>
    <xf numFmtId="0" fontId="19" fillId="2" borderId="0" xfId="0" applyFont="1" applyFill="1" applyAlignment="1">
      <alignment horizontal="center"/>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21" fillId="0" borderId="5" xfId="0" applyFont="1" applyBorder="1" applyAlignment="1">
      <alignment horizontal="left" vertical="center" wrapText="1"/>
    </xf>
    <xf numFmtId="9" fontId="18" fillId="0" borderId="3" xfId="2" applyFont="1" applyFill="1" applyBorder="1" applyAlignment="1">
      <alignment horizontal="center" vertical="center"/>
    </xf>
    <xf numFmtId="0" fontId="18" fillId="0" borderId="9" xfId="0" applyFont="1" applyBorder="1" applyAlignment="1">
      <alignment vertical="center" wrapText="1"/>
    </xf>
    <xf numFmtId="9" fontId="53" fillId="2" borderId="0" xfId="0" applyNumberFormat="1" applyFont="1" applyFill="1" applyAlignment="1">
      <alignment horizontal="center" vertical="center"/>
    </xf>
    <xf numFmtId="0" fontId="10" fillId="0" borderId="0" xfId="0" applyFont="1" applyAlignment="1">
      <alignment horizontal="center"/>
    </xf>
    <xf numFmtId="0" fontId="11" fillId="0" borderId="0" xfId="0" applyFont="1" applyAlignment="1">
      <alignment horizontal="left" vertical="top" wrapText="1"/>
    </xf>
    <xf numFmtId="164" fontId="10" fillId="0" borderId="5" xfId="0" applyNumberFormat="1" applyFont="1" applyBorder="1" applyAlignment="1">
      <alignment horizontal="center" vertical="center" wrapText="1"/>
    </xf>
    <xf numFmtId="0" fontId="13" fillId="4" borderId="4" xfId="0" applyFont="1" applyFill="1" applyBorder="1" applyAlignment="1">
      <alignment horizontal="center" vertical="center" wrapText="1"/>
    </xf>
    <xf numFmtId="0" fontId="11" fillId="0" borderId="1" xfId="0" applyFont="1" applyBorder="1" applyAlignment="1">
      <alignment horizontal="center"/>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2" fillId="0" borderId="3" xfId="0" applyFont="1" applyBorder="1" applyAlignment="1">
      <alignment horizontal="justify"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0" fontId="5" fillId="0" borderId="0" xfId="0" applyFont="1" applyAlignment="1">
      <alignment horizontal="left" vertical="center" wrapText="1"/>
    </xf>
    <xf numFmtId="0" fontId="17" fillId="0" borderId="3" xfId="0" applyFont="1" applyBorder="1" applyAlignment="1">
      <alignment horizontal="left" vertical="center" wrapText="1"/>
    </xf>
    <xf numFmtId="0" fontId="16" fillId="0" borderId="0" xfId="0" applyFont="1" applyAlignment="1">
      <alignment horizontal="left" vertical="top" wrapText="1"/>
    </xf>
    <xf numFmtId="0" fontId="11" fillId="5" borderId="3" xfId="0" applyFont="1" applyFill="1" applyBorder="1" applyAlignment="1">
      <alignment horizontal="center" vertical="center" wrapText="1"/>
    </xf>
    <xf numFmtId="0" fontId="17" fillId="0" borderId="3" xfId="0" applyFont="1" applyBorder="1" applyAlignment="1">
      <alignment horizontal="left" vertical="top" wrapText="1"/>
    </xf>
    <xf numFmtId="0" fontId="4" fillId="0" borderId="3" xfId="0" applyFont="1" applyBorder="1" applyAlignment="1">
      <alignment horizontal="left" vertical="top" wrapText="1"/>
    </xf>
    <xf numFmtId="0" fontId="10" fillId="0" borderId="3"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16" fillId="2" borderId="0" xfId="0" applyFont="1" applyFill="1" applyAlignment="1">
      <alignment horizontal="left" vertical="top" wrapText="1"/>
    </xf>
    <xf numFmtId="0" fontId="21" fillId="5" borderId="3" xfId="0" applyFont="1" applyFill="1" applyBorder="1" applyAlignment="1">
      <alignment horizontal="center" vertical="center" wrapText="1"/>
    </xf>
    <xf numFmtId="0" fontId="17" fillId="0" borderId="13" xfId="0" applyFont="1" applyBorder="1" applyAlignment="1">
      <alignment horizontal="left" vertical="center" wrapText="1"/>
    </xf>
    <xf numFmtId="0" fontId="46" fillId="2" borderId="3"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13"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3" xfId="0" applyFont="1" applyBorder="1" applyAlignment="1">
      <alignment horizontal="justify" vertical="center" wrapText="1"/>
    </xf>
    <xf numFmtId="0" fontId="17" fillId="0" borderId="3" xfId="0" applyFont="1" applyBorder="1" applyAlignment="1">
      <alignment horizontal="justify" vertical="center" wrapText="1"/>
    </xf>
    <xf numFmtId="0" fontId="7" fillId="2" borderId="3" xfId="0" applyFont="1" applyFill="1" applyBorder="1" applyAlignment="1">
      <alignment horizontal="justify" vertical="center" wrapText="1"/>
    </xf>
    <xf numFmtId="0" fontId="7" fillId="0" borderId="3" xfId="0" applyFont="1" applyBorder="1" applyAlignment="1">
      <alignment horizontal="center" vertical="center" wrapText="1"/>
    </xf>
    <xf numFmtId="0" fontId="32" fillId="0" borderId="3" xfId="0" applyFont="1" applyBorder="1" applyAlignment="1">
      <alignment horizontal="center" vertical="center" wrapText="1"/>
    </xf>
    <xf numFmtId="164" fontId="10" fillId="2" borderId="3" xfId="0" applyNumberFormat="1" applyFont="1" applyFill="1" applyBorder="1" applyAlignment="1">
      <alignment horizontal="center" vertical="center" wrapText="1"/>
    </xf>
    <xf numFmtId="0" fontId="46" fillId="2" borderId="3" xfId="0" applyFont="1" applyFill="1" applyBorder="1" applyAlignment="1">
      <alignment vertical="center" wrapText="1"/>
    </xf>
    <xf numFmtId="0" fontId="2" fillId="2" borderId="3" xfId="0" applyFont="1" applyFill="1" applyBorder="1" applyAlignment="1">
      <alignment horizontal="justify" vertical="center" wrapText="1"/>
    </xf>
    <xf numFmtId="0" fontId="2" fillId="7" borderId="3" xfId="0" applyFont="1" applyFill="1" applyBorder="1" applyAlignment="1">
      <alignment horizontal="justify" vertical="center" wrapText="1"/>
    </xf>
    <xf numFmtId="0" fontId="46" fillId="2" borderId="3" xfId="0" applyFont="1" applyFill="1" applyBorder="1" applyAlignment="1">
      <alignment horizontal="justify" vertical="center" wrapText="1"/>
    </xf>
    <xf numFmtId="0" fontId="2" fillId="7" borderId="3" xfId="0" applyFont="1" applyFill="1" applyBorder="1" applyAlignment="1">
      <alignment vertical="center" wrapText="1"/>
    </xf>
    <xf numFmtId="0" fontId="18"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10" fillId="0" borderId="3" xfId="2" applyFont="1" applyBorder="1" applyAlignment="1">
      <alignment horizontal="center" vertical="center" wrapText="1"/>
    </xf>
    <xf numFmtId="14" fontId="10" fillId="0" borderId="3" xfId="0" applyNumberFormat="1" applyFont="1" applyBorder="1" applyAlignment="1">
      <alignment horizontal="center" vertical="center" wrapText="1"/>
    </xf>
    <xf numFmtId="0" fontId="1" fillId="2" borderId="0" xfId="0" applyFont="1" applyFill="1" applyAlignment="1">
      <alignment horizontal="center" vertical="center" wrapText="1"/>
    </xf>
    <xf numFmtId="0" fontId="17" fillId="0" borderId="3" xfId="0" applyFont="1" applyBorder="1" applyAlignment="1">
      <alignment horizontal="center" vertical="center" wrapText="1"/>
    </xf>
    <xf numFmtId="0" fontId="7" fillId="0" borderId="3" xfId="0" applyFont="1" applyBorder="1" applyAlignment="1">
      <alignment horizontal="left" vertical="center" wrapText="1"/>
    </xf>
    <xf numFmtId="0" fontId="20" fillId="2" borderId="3" xfId="0" applyFont="1" applyFill="1" applyBorder="1" applyAlignment="1">
      <alignment horizontal="left" vertical="center" wrapText="1"/>
    </xf>
    <xf numFmtId="0" fontId="19" fillId="2" borderId="0" xfId="0" applyFont="1" applyFill="1" applyAlignment="1">
      <alignment horizontal="center"/>
    </xf>
    <xf numFmtId="0" fontId="1" fillId="2" borderId="3" xfId="0" applyFont="1" applyFill="1" applyBorder="1" applyAlignment="1">
      <alignment horizontal="center" vertical="center"/>
    </xf>
    <xf numFmtId="0" fontId="1" fillId="0" borderId="3" xfId="0" applyFont="1" applyBorder="1" applyAlignment="1">
      <alignment horizontal="justify" vertical="center" wrapText="1"/>
    </xf>
    <xf numFmtId="0" fontId="1" fillId="5" borderId="3" xfId="0" applyFont="1" applyFill="1" applyBorder="1" applyAlignment="1">
      <alignment horizontal="center" vertical="center" wrapText="1"/>
    </xf>
    <xf numFmtId="0" fontId="1" fillId="2" borderId="0" xfId="0" applyFont="1" applyFill="1" applyAlignment="1">
      <alignment horizontal="left" vertical="top" wrapText="1"/>
    </xf>
    <xf numFmtId="164" fontId="2" fillId="2" borderId="3" xfId="0" applyNumberFormat="1" applyFont="1" applyFill="1" applyBorder="1" applyAlignment="1">
      <alignment horizontal="center" vertical="center" wrapText="1"/>
    </xf>
    <xf numFmtId="0" fontId="32" fillId="2" borderId="29" xfId="0" applyFont="1" applyFill="1" applyBorder="1" applyAlignment="1">
      <alignment horizontal="justify" vertical="center" wrapText="1"/>
    </xf>
    <xf numFmtId="0" fontId="17" fillId="0" borderId="35" xfId="0" applyFont="1" applyBorder="1" applyAlignment="1">
      <alignment horizontal="center" vertical="center"/>
    </xf>
    <xf numFmtId="0" fontId="7" fillId="2" borderId="35"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0" xfId="0" applyFont="1" applyAlignment="1">
      <alignment horizontal="center" vertical="center" wrapText="1"/>
    </xf>
    <xf numFmtId="0" fontId="11" fillId="5"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1" fillId="2" borderId="3" xfId="0" applyFont="1" applyFill="1" applyBorder="1" applyAlignment="1">
      <alignment horizontal="justify" vertical="center" wrapText="1"/>
    </xf>
    <xf numFmtId="0" fontId="21" fillId="5" borderId="6" xfId="0" applyFont="1" applyFill="1" applyBorder="1" applyAlignment="1">
      <alignment horizontal="center" vertical="center" wrapText="1"/>
    </xf>
    <xf numFmtId="0" fontId="3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horizontal="left" vertical="center" wrapText="1"/>
    </xf>
    <xf numFmtId="0" fontId="17" fillId="0" borderId="5" xfId="0" applyFont="1" applyBorder="1" applyAlignment="1">
      <alignment horizontal="center" vertical="center" wrapText="1"/>
    </xf>
    <xf numFmtId="49" fontId="11" fillId="0" borderId="0" xfId="0" applyNumberFormat="1" applyFont="1" applyAlignment="1">
      <alignment horizontal="center" vertical="center"/>
    </xf>
    <xf numFmtId="49" fontId="11" fillId="2" borderId="0" xfId="0" applyNumberFormat="1" applyFont="1" applyFill="1" applyAlignment="1">
      <alignment horizontal="center" vertical="center"/>
    </xf>
    <xf numFmtId="0" fontId="2" fillId="2" borderId="0" xfId="0" applyFont="1" applyFill="1" applyAlignment="1">
      <alignment horizontal="left" vertical="center"/>
    </xf>
    <xf numFmtId="0" fontId="10" fillId="2" borderId="0" xfId="0" applyFont="1" applyFill="1" applyAlignment="1">
      <alignment horizontal="left" vertical="center"/>
    </xf>
    <xf numFmtId="0" fontId="21" fillId="9" borderId="5" xfId="0" applyFont="1" applyFill="1" applyBorder="1" applyAlignment="1">
      <alignment horizontal="center" vertical="center" wrapText="1"/>
    </xf>
    <xf numFmtId="0" fontId="21" fillId="5" borderId="3" xfId="0" applyFont="1" applyFill="1" applyBorder="1" applyAlignment="1">
      <alignment horizontal="justify" vertical="center" wrapText="1"/>
    </xf>
    <xf numFmtId="0" fontId="48" fillId="9" borderId="0" xfId="0" applyFont="1" applyFill="1" applyAlignment="1">
      <alignment horizontal="center" vertical="center" wrapText="1"/>
    </xf>
    <xf numFmtId="0" fontId="17" fillId="5" borderId="3" xfId="0" applyFont="1" applyFill="1" applyBorder="1" applyAlignment="1">
      <alignment horizontal="justify" vertical="center" wrapText="1"/>
    </xf>
    <xf numFmtId="10" fontId="50" fillId="2" borderId="3" xfId="0" applyNumberFormat="1" applyFont="1" applyFill="1" applyBorder="1" applyAlignment="1">
      <alignment horizontal="center" vertical="center"/>
    </xf>
    <xf numFmtId="0" fontId="21" fillId="12" borderId="3" xfId="0" applyFont="1" applyFill="1" applyBorder="1" applyAlignment="1">
      <alignment horizontal="center" vertical="center" wrapText="1"/>
    </xf>
    <xf numFmtId="9" fontId="17" fillId="13" borderId="3" xfId="2" applyFont="1" applyFill="1" applyBorder="1" applyAlignment="1">
      <alignment horizontal="center" vertical="center" wrapText="1"/>
    </xf>
    <xf numFmtId="0" fontId="17" fillId="13" borderId="3" xfId="0" applyFont="1" applyFill="1" applyBorder="1" applyAlignment="1">
      <alignment horizontal="left" vertical="center" wrapText="1"/>
    </xf>
    <xf numFmtId="0" fontId="17" fillId="13" borderId="3" xfId="0" applyFont="1" applyFill="1" applyBorder="1" applyAlignment="1">
      <alignment horizontal="justify" vertical="top" wrapText="1"/>
    </xf>
    <xf numFmtId="0" fontId="2" fillId="0" borderId="0" xfId="0" applyFont="1" applyFill="1" applyAlignment="1">
      <alignment horizontal="center"/>
    </xf>
    <xf numFmtId="0" fontId="2" fillId="0" borderId="0" xfId="0" applyFont="1" applyFill="1" applyAlignment="1">
      <alignment horizontal="center" vertical="top"/>
    </xf>
    <xf numFmtId="0" fontId="1" fillId="0" borderId="3" xfId="0" applyFont="1" applyFill="1" applyBorder="1" applyAlignment="1">
      <alignment horizontal="center" vertical="center" wrapText="1"/>
    </xf>
    <xf numFmtId="14" fontId="2" fillId="0" borderId="3" xfId="0" applyNumberFormat="1" applyFont="1" applyFill="1" applyBorder="1" applyAlignment="1">
      <alignment vertical="center" wrapText="1"/>
    </xf>
    <xf numFmtId="14" fontId="2" fillId="0" borderId="5"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4" fillId="0" borderId="13" xfId="0" applyFont="1" applyBorder="1" applyAlignment="1">
      <alignment vertical="center" wrapText="1"/>
    </xf>
    <xf numFmtId="1" fontId="17" fillId="0" borderId="1" xfId="0" applyNumberFormat="1" applyFont="1" applyBorder="1" applyAlignment="1">
      <alignment horizontal="left" vertical="center" wrapText="1"/>
    </xf>
    <xf numFmtId="14" fontId="17" fillId="0" borderId="5" xfId="0" applyNumberFormat="1" applyFont="1" applyBorder="1" applyAlignment="1">
      <alignment vertical="center" wrapText="1"/>
    </xf>
    <xf numFmtId="14" fontId="17" fillId="0" borderId="12" xfId="0" applyNumberFormat="1" applyFont="1" applyBorder="1" applyAlignment="1">
      <alignment vertical="center" wrapText="1"/>
    </xf>
    <xf numFmtId="0" fontId="17" fillId="0" borderId="12" xfId="0" applyFont="1" applyBorder="1" applyAlignment="1">
      <alignment vertical="center" wrapText="1"/>
    </xf>
    <xf numFmtId="9" fontId="19" fillId="0" borderId="3" xfId="2" applyFont="1" applyBorder="1" applyAlignment="1">
      <alignment horizontal="center"/>
    </xf>
    <xf numFmtId="9" fontId="2" fillId="2" borderId="0" xfId="2" applyFont="1" applyFill="1" applyAlignment="1">
      <alignment horizontal="center" vertical="center"/>
    </xf>
    <xf numFmtId="9" fontId="2" fillId="0" borderId="3" xfId="2" applyFont="1" applyBorder="1" applyAlignment="1">
      <alignment horizontal="center" vertical="center"/>
    </xf>
    <xf numFmtId="9" fontId="2" fillId="0" borderId="0" xfId="2" applyFont="1" applyAlignment="1">
      <alignment horizontal="center" vertical="center"/>
    </xf>
    <xf numFmtId="0" fontId="70" fillId="0" borderId="3" xfId="0" applyFont="1" applyBorder="1" applyAlignment="1">
      <alignment horizontal="center" vertical="center"/>
    </xf>
    <xf numFmtId="0" fontId="70" fillId="0" borderId="3" xfId="0" applyFont="1" applyBorder="1" applyAlignment="1">
      <alignment horizontal="justify" vertical="center" wrapText="1"/>
    </xf>
    <xf numFmtId="14" fontId="70" fillId="0" borderId="3" xfId="0" applyNumberFormat="1" applyFont="1" applyBorder="1" applyAlignment="1">
      <alignment horizontal="center" vertical="center" wrapText="1"/>
    </xf>
    <xf numFmtId="0" fontId="81" fillId="0" borderId="3" xfId="0" applyFont="1" applyBorder="1" applyAlignment="1">
      <alignment horizontal="center" vertical="center" wrapText="1"/>
    </xf>
    <xf numFmtId="15" fontId="70" fillId="0" borderId="3" xfId="0" applyNumberFormat="1" applyFont="1" applyBorder="1" applyAlignment="1">
      <alignment horizontal="center" vertical="center" wrapText="1"/>
    </xf>
    <xf numFmtId="15" fontId="81" fillId="5" borderId="3" xfId="0" applyNumberFormat="1" applyFont="1" applyFill="1" applyBorder="1" applyAlignment="1">
      <alignment horizontal="center" vertical="center" wrapText="1"/>
    </xf>
    <xf numFmtId="0" fontId="70" fillId="0" borderId="3" xfId="0" applyFont="1" applyBorder="1" applyAlignment="1">
      <alignment horizontal="left" vertical="top" wrapText="1"/>
    </xf>
    <xf numFmtId="0" fontId="10" fillId="0" borderId="3" xfId="0" applyFont="1" applyBorder="1"/>
    <xf numFmtId="0" fontId="10" fillId="0" borderId="3" xfId="0" applyFont="1" applyBorder="1" applyAlignment="1">
      <alignment wrapText="1"/>
    </xf>
    <xf numFmtId="0" fontId="81" fillId="0" borderId="0" xfId="0" applyFont="1" applyAlignment="1">
      <alignment horizontal="center" vertical="center" wrapText="1"/>
    </xf>
    <xf numFmtId="14" fontId="32" fillId="2" borderId="3" xfId="0" applyNumberFormat="1" applyFont="1" applyFill="1" applyBorder="1" applyAlignment="1">
      <alignment horizontal="center" vertical="center" wrapText="1"/>
    </xf>
    <xf numFmtId="9" fontId="32" fillId="2" borderId="3" xfId="2" applyFont="1" applyFill="1" applyBorder="1" applyAlignment="1">
      <alignment horizontal="center" vertical="center" wrapText="1"/>
    </xf>
    <xf numFmtId="0" fontId="32" fillId="2" borderId="3" xfId="0" applyFont="1" applyFill="1" applyBorder="1" applyAlignment="1">
      <alignment horizontal="justify" vertical="top" wrapText="1"/>
    </xf>
    <xf numFmtId="9" fontId="7" fillId="2" borderId="3" xfId="2" applyFont="1" applyFill="1" applyBorder="1" applyAlignment="1">
      <alignment horizontal="left" vertical="center" wrapText="1"/>
    </xf>
    <xf numFmtId="9" fontId="7" fillId="2" borderId="3" xfId="2" applyFont="1" applyFill="1" applyBorder="1" applyAlignment="1">
      <alignment horizontal="justify" vertical="top" wrapText="1"/>
    </xf>
    <xf numFmtId="9" fontId="7" fillId="2" borderId="3" xfId="2" applyFont="1" applyFill="1" applyBorder="1" applyAlignment="1">
      <alignment horizontal="left" vertical="top" wrapText="1"/>
    </xf>
    <xf numFmtId="0" fontId="84" fillId="2" borderId="0" xfId="1" applyFont="1" applyFill="1"/>
    <xf numFmtId="0" fontId="4" fillId="2" borderId="3" xfId="0" applyFont="1" applyFill="1" applyBorder="1" applyAlignment="1">
      <alignment horizontal="left" vertical="top" wrapText="1"/>
    </xf>
    <xf numFmtId="9" fontId="7" fillId="2" borderId="3" xfId="2" applyFont="1" applyFill="1" applyBorder="1" applyAlignment="1">
      <alignment horizontal="justify" vertical="center" wrapText="1"/>
    </xf>
    <xf numFmtId="0" fontId="4" fillId="2" borderId="3" xfId="0" applyFont="1" applyFill="1" applyBorder="1" applyAlignment="1">
      <alignment horizontal="justify" vertical="top" wrapText="1"/>
    </xf>
    <xf numFmtId="0" fontId="46" fillId="2" borderId="0" xfId="0" applyFont="1" applyFill="1"/>
    <xf numFmtId="0" fontId="7" fillId="2" borderId="0" xfId="0" applyFont="1" applyFill="1" applyAlignment="1">
      <alignment vertical="top"/>
    </xf>
    <xf numFmtId="9" fontId="46" fillId="2" borderId="0" xfId="0" applyNumberFormat="1" applyFont="1" applyFill="1"/>
    <xf numFmtId="0" fontId="46" fillId="2" borderId="0" xfId="0" applyFont="1" applyFill="1" applyAlignment="1">
      <alignment horizontal="center" vertical="center"/>
    </xf>
    <xf numFmtId="0" fontId="1" fillId="0" borderId="3" xfId="0" applyFont="1" applyBorder="1" applyAlignment="1">
      <alignment horizontal="center" vertical="center" wrapText="1"/>
    </xf>
    <xf numFmtId="0" fontId="21" fillId="3" borderId="0" xfId="0" applyFont="1" applyFill="1" applyAlignment="1">
      <alignment horizontal="center" vertical="center" wrapText="1"/>
    </xf>
    <xf numFmtId="14" fontId="21" fillId="2" borderId="3" xfId="0" applyNumberFormat="1" applyFont="1" applyFill="1" applyBorder="1" applyAlignment="1">
      <alignment horizontal="center" vertical="center" wrapText="1"/>
    </xf>
    <xf numFmtId="9" fontId="17" fillId="0" borderId="3" xfId="0" applyNumberFormat="1" applyFont="1" applyBorder="1" applyAlignment="1">
      <alignment horizontal="center" vertical="center" wrapText="1"/>
    </xf>
    <xf numFmtId="14" fontId="21" fillId="2" borderId="3" xfId="0" applyNumberFormat="1" applyFont="1" applyFill="1" applyBorder="1" applyAlignment="1">
      <alignment vertical="center" wrapText="1"/>
    </xf>
    <xf numFmtId="0" fontId="17" fillId="2" borderId="3" xfId="0" applyFont="1" applyFill="1" applyBorder="1" applyAlignment="1">
      <alignment wrapText="1"/>
    </xf>
    <xf numFmtId="9" fontId="17" fillId="0" borderId="3" xfId="0" applyNumberFormat="1" applyFont="1" applyBorder="1" applyAlignment="1">
      <alignment horizontal="justify" vertical="center" wrapText="1"/>
    </xf>
    <xf numFmtId="9" fontId="50" fillId="2" borderId="3" xfId="2" applyFont="1" applyFill="1" applyBorder="1" applyAlignment="1">
      <alignment horizontal="center" vertical="center" wrapText="1"/>
    </xf>
    <xf numFmtId="0" fontId="2" fillId="2" borderId="0" xfId="0" applyFont="1" applyFill="1" applyAlignment="1">
      <alignment horizontal="justify" vertical="center" wrapText="1"/>
    </xf>
    <xf numFmtId="0" fontId="7" fillId="2" borderId="0" xfId="0" applyFont="1" applyFill="1" applyAlignment="1">
      <alignment horizontal="justify" vertical="top" wrapText="1"/>
    </xf>
    <xf numFmtId="14" fontId="46" fillId="0" borderId="0" xfId="0" applyNumberFormat="1" applyFont="1" applyAlignment="1">
      <alignment horizontal="center" vertical="center" wrapText="1"/>
    </xf>
    <xf numFmtId="0" fontId="4" fillId="7" borderId="5" xfId="0" applyFont="1" applyFill="1" applyBorder="1" applyAlignment="1">
      <alignment horizontal="justify" vertical="center" wrapText="1"/>
    </xf>
    <xf numFmtId="9" fontId="19" fillId="9" borderId="5" xfId="2" applyFont="1" applyFill="1" applyBorder="1" applyAlignment="1">
      <alignment horizontal="center" vertical="center" wrapText="1"/>
    </xf>
    <xf numFmtId="0" fontId="19" fillId="0" borderId="5" xfId="0" applyFont="1" applyBorder="1" applyAlignment="1">
      <alignment horizontal="justify" vertical="center" wrapText="1"/>
    </xf>
    <xf numFmtId="0" fontId="20" fillId="5" borderId="5" xfId="0" applyFont="1" applyFill="1" applyBorder="1" applyAlignment="1">
      <alignment horizontal="justify" vertical="center" wrapText="1"/>
    </xf>
    <xf numFmtId="0" fontId="18" fillId="5" borderId="3" xfId="0" applyFont="1" applyFill="1" applyBorder="1" applyAlignment="1">
      <alignment horizontal="justify" vertical="center" wrapText="1"/>
    </xf>
    <xf numFmtId="0" fontId="37" fillId="5" borderId="3" xfId="0" applyFont="1" applyFill="1" applyBorder="1" applyAlignment="1">
      <alignment horizontal="justify" vertical="center" wrapText="1"/>
    </xf>
    <xf numFmtId="0" fontId="18" fillId="5" borderId="3" xfId="0" applyFont="1" applyFill="1" applyBorder="1" applyAlignment="1">
      <alignment vertical="center" wrapText="1"/>
    </xf>
    <xf numFmtId="0" fontId="37" fillId="5" borderId="3" xfId="0" applyFont="1" applyFill="1" applyBorder="1" applyAlignment="1">
      <alignment vertical="center" wrapText="1"/>
    </xf>
    <xf numFmtId="0" fontId="87" fillId="5" borderId="3" xfId="0" applyFont="1" applyFill="1" applyBorder="1" applyAlignment="1">
      <alignment horizontal="justify" vertical="center" wrapText="1"/>
    </xf>
    <xf numFmtId="0" fontId="88" fillId="5" borderId="3" xfId="0" applyFont="1" applyFill="1" applyBorder="1" applyAlignment="1">
      <alignment horizontal="justify" vertical="center" wrapText="1"/>
    </xf>
    <xf numFmtId="9" fontId="22" fillId="5" borderId="36" xfId="0" applyNumberFormat="1" applyFont="1" applyFill="1" applyBorder="1" applyAlignment="1">
      <alignment horizontal="justify" vertical="center" wrapText="1"/>
    </xf>
    <xf numFmtId="14" fontId="6" fillId="9" borderId="3" xfId="0" applyNumberFormat="1" applyFont="1" applyFill="1" applyBorder="1" applyAlignment="1">
      <alignment horizontal="center" vertical="center" wrapText="1"/>
    </xf>
    <xf numFmtId="10" fontId="19" fillId="2" borderId="3" xfId="0" applyNumberFormat="1" applyFont="1" applyFill="1" applyBorder="1" applyAlignment="1">
      <alignment horizontal="center" vertical="center"/>
    </xf>
    <xf numFmtId="9" fontId="19" fillId="3" borderId="3" xfId="0" applyNumberFormat="1" applyFont="1" applyFill="1" applyBorder="1" applyAlignment="1">
      <alignment horizontal="center"/>
    </xf>
    <xf numFmtId="9" fontId="10" fillId="0" borderId="3" xfId="0" applyNumberFormat="1" applyFont="1" applyFill="1" applyBorder="1" applyAlignment="1">
      <alignment horizontal="center" vertical="center"/>
    </xf>
    <xf numFmtId="0" fontId="17" fillId="0" borderId="5"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3" xfId="0" applyFont="1" applyBorder="1" applyAlignment="1">
      <alignment horizontal="center" vertical="center"/>
    </xf>
    <xf numFmtId="0" fontId="25" fillId="0" borderId="0" xfId="0" applyFont="1"/>
    <xf numFmtId="49" fontId="21" fillId="0" borderId="3" xfId="0" applyNumberFormat="1" applyFont="1" applyBorder="1" applyAlignment="1">
      <alignment horizontal="center" vertical="center"/>
    </xf>
    <xf numFmtId="0" fontId="21" fillId="0" borderId="0" xfId="0" applyFont="1"/>
    <xf numFmtId="0" fontId="17" fillId="0" borderId="0" xfId="0" applyFont="1" applyAlignment="1">
      <alignment horizontal="left"/>
    </xf>
    <xf numFmtId="0" fontId="32" fillId="0" borderId="0" xfId="0" applyFont="1" applyAlignment="1">
      <alignment horizontal="left" vertical="center" wrapText="1"/>
    </xf>
    <xf numFmtId="0" fontId="21" fillId="0" borderId="0" xfId="0" applyFont="1" applyAlignment="1">
      <alignment vertical="top"/>
    </xf>
    <xf numFmtId="0" fontId="21" fillId="0" borderId="0" xfId="0" applyFont="1" applyAlignment="1">
      <alignment horizontal="left" vertical="top" wrapText="1"/>
    </xf>
    <xf numFmtId="0" fontId="21" fillId="5" borderId="5" xfId="0" applyFont="1" applyFill="1" applyBorder="1" applyAlignment="1">
      <alignment horizontal="left" vertical="center" wrapText="1"/>
    </xf>
    <xf numFmtId="0" fontId="17" fillId="0" borderId="47" xfId="0" applyFont="1" applyBorder="1"/>
    <xf numFmtId="0" fontId="17" fillId="0" borderId="13" xfId="0" applyFont="1" applyBorder="1" applyAlignment="1">
      <alignment horizontal="left" vertical="top" wrapText="1"/>
    </xf>
    <xf numFmtId="14" fontId="17" fillId="0" borderId="13" xfId="0" applyNumberFormat="1" applyFont="1" applyBorder="1" applyAlignment="1">
      <alignment horizontal="left" vertical="center" wrapText="1"/>
    </xf>
    <xf numFmtId="0" fontId="17" fillId="0" borderId="14" xfId="0" applyFont="1" applyBorder="1"/>
    <xf numFmtId="14" fontId="17" fillId="0" borderId="3" xfId="0" applyNumberFormat="1" applyFont="1" applyBorder="1" applyAlignment="1">
      <alignment horizontal="left" vertical="center" wrapText="1"/>
    </xf>
    <xf numFmtId="9" fontId="17" fillId="0" borderId="0" xfId="0" applyNumberFormat="1" applyFont="1"/>
    <xf numFmtId="0" fontId="21" fillId="0" borderId="3" xfId="0" applyFont="1" applyBorder="1" applyAlignment="1">
      <alignment horizontal="center"/>
    </xf>
    <xf numFmtId="0" fontId="21" fillId="0" borderId="3" xfId="0" applyFont="1" applyBorder="1" applyAlignment="1">
      <alignment horizontal="center" wrapText="1"/>
    </xf>
    <xf numFmtId="0" fontId="17" fillId="0" borderId="3" xfId="0" applyFont="1" applyBorder="1" applyAlignment="1">
      <alignment horizontal="center" wrapText="1"/>
    </xf>
    <xf numFmtId="9" fontId="17" fillId="3" borderId="3" xfId="0" applyNumberFormat="1" applyFont="1" applyFill="1" applyBorder="1" applyAlignment="1">
      <alignment horizontal="center" vertical="center"/>
    </xf>
    <xf numFmtId="9" fontId="17" fillId="0" borderId="3" xfId="0" applyNumberFormat="1" applyFont="1" applyBorder="1" applyAlignment="1">
      <alignment horizontal="center" vertical="center"/>
    </xf>
    <xf numFmtId="10" fontId="17" fillId="3" borderId="3" xfId="0" applyNumberFormat="1" applyFont="1" applyFill="1" applyBorder="1"/>
    <xf numFmtId="0" fontId="1" fillId="5" borderId="5" xfId="0" applyFont="1" applyFill="1" applyBorder="1" applyAlignment="1">
      <alignment horizontal="center" vertical="center" wrapText="1"/>
    </xf>
    <xf numFmtId="0" fontId="17" fillId="0" borderId="15" xfId="0" applyFont="1" applyBorder="1"/>
    <xf numFmtId="0" fontId="46" fillId="2" borderId="3" xfId="0" applyFont="1" applyFill="1" applyBorder="1" applyAlignment="1">
      <alignment horizontal="left" vertical="center" wrapText="1"/>
    </xf>
    <xf numFmtId="0" fontId="43" fillId="2" borderId="3" xfId="0" applyFont="1" applyFill="1" applyBorder="1" applyAlignment="1">
      <alignment horizontal="left" vertical="center" wrapText="1"/>
    </xf>
    <xf numFmtId="14" fontId="17" fillId="0" borderId="1" xfId="0" applyNumberFormat="1" applyFont="1" applyBorder="1" applyAlignment="1">
      <alignment horizontal="center" vertical="center" wrapText="1"/>
    </xf>
    <xf numFmtId="0" fontId="19" fillId="2" borderId="3" xfId="0" applyFont="1" applyFill="1" applyBorder="1" applyAlignment="1">
      <alignment horizontal="left" vertical="center" wrapText="1"/>
    </xf>
    <xf numFmtId="0" fontId="46" fillId="0" borderId="3" xfId="0" applyFont="1" applyBorder="1" applyAlignment="1">
      <alignment vertical="center" wrapText="1"/>
    </xf>
    <xf numFmtId="0" fontId="19" fillId="0" borderId="3" xfId="0" applyFont="1" applyBorder="1" applyAlignment="1">
      <alignment horizontal="left" vertical="center" wrapText="1"/>
    </xf>
    <xf numFmtId="0" fontId="92" fillId="0" borderId="3" xfId="0" applyFont="1" applyBorder="1" applyAlignment="1">
      <alignment vertical="center" wrapText="1"/>
    </xf>
    <xf numFmtId="0" fontId="46" fillId="0" borderId="3" xfId="0" applyFont="1" applyBorder="1" applyAlignment="1">
      <alignment horizontal="justify" vertical="center" wrapText="1"/>
    </xf>
    <xf numFmtId="0" fontId="20" fillId="2" borderId="3" xfId="0" applyFont="1" applyFill="1" applyBorder="1" applyAlignment="1">
      <alignment horizontal="justify" vertical="center" wrapText="1"/>
    </xf>
    <xf numFmtId="0" fontId="17" fillId="0" borderId="33" xfId="0" applyFont="1" applyBorder="1"/>
    <xf numFmtId="0" fontId="14" fillId="0" borderId="3" xfId="0" applyFont="1" applyBorder="1" applyAlignment="1">
      <alignment vertical="center"/>
    </xf>
    <xf numFmtId="9" fontId="10" fillId="2" borderId="3" xfId="2" applyFont="1" applyFill="1" applyBorder="1"/>
    <xf numFmtId="0" fontId="10" fillId="0" borderId="0" xfId="0" applyFont="1" applyAlignment="1">
      <alignment horizont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3" fillId="4" borderId="9"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0" fillId="0" borderId="9"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applyAlignment="1">
      <alignment horizontal="left" vertical="center" wrapText="1"/>
    </xf>
    <xf numFmtId="0" fontId="10" fillId="0" borderId="3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0" xfId="0" applyFont="1" applyAlignment="1">
      <alignment horizontal="left" vertical="center" wrapText="1"/>
    </xf>
    <xf numFmtId="164" fontId="10" fillId="0" borderId="23" xfId="0" applyNumberFormat="1" applyFont="1" applyBorder="1" applyAlignment="1">
      <alignment horizontal="left" vertical="center" wrapText="1"/>
    </xf>
    <xf numFmtId="164" fontId="10" fillId="0" borderId="24" xfId="0" applyNumberFormat="1" applyFont="1" applyBorder="1" applyAlignment="1">
      <alignment horizontal="left" vertical="center" wrapText="1"/>
    </xf>
    <xf numFmtId="164" fontId="10" fillId="0" borderId="6" xfId="0" applyNumberFormat="1" applyFont="1" applyBorder="1" applyAlignment="1">
      <alignment horizontal="left" vertical="center" wrapText="1"/>
    </xf>
    <xf numFmtId="164" fontId="10" fillId="0" borderId="25" xfId="0" applyNumberFormat="1" applyFont="1" applyBorder="1" applyAlignment="1">
      <alignment horizontal="left" vertical="center" wrapText="1"/>
    </xf>
    <xf numFmtId="164" fontId="10" fillId="0" borderId="26" xfId="0" applyNumberFormat="1" applyFont="1" applyBorder="1" applyAlignment="1">
      <alignment horizontal="left" vertical="center" wrapText="1"/>
    </xf>
    <xf numFmtId="164" fontId="10" fillId="0" borderId="8" xfId="0" applyNumberFormat="1" applyFont="1" applyBorder="1" applyAlignment="1">
      <alignment horizontal="left" vertical="center" wrapText="1"/>
    </xf>
    <xf numFmtId="0" fontId="11" fillId="0" borderId="15" xfId="0" applyFont="1" applyBorder="1" applyAlignment="1">
      <alignment horizontal="center"/>
    </xf>
    <xf numFmtId="0" fontId="11" fillId="0" borderId="1" xfId="0" applyFont="1" applyBorder="1" applyAlignment="1">
      <alignment horizontal="center"/>
    </xf>
    <xf numFmtId="0" fontId="10" fillId="0" borderId="34" xfId="0" applyFont="1" applyBorder="1" applyAlignment="1">
      <alignment horizontal="center" wrapText="1"/>
    </xf>
    <xf numFmtId="0" fontId="10" fillId="0" borderId="16" xfId="0" applyFont="1" applyBorder="1" applyAlignment="1">
      <alignment horizontal="center" wrapText="1"/>
    </xf>
    <xf numFmtId="0" fontId="10" fillId="0" borderId="4" xfId="0" applyFont="1" applyBorder="1" applyAlignment="1">
      <alignment horizont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164" fontId="10" fillId="0" borderId="5" xfId="0" applyNumberFormat="1" applyFont="1" applyBorder="1" applyAlignment="1">
      <alignment horizontal="center" vertical="center" wrapText="1"/>
    </xf>
    <xf numFmtId="0" fontId="10" fillId="0" borderId="13" xfId="0" applyFont="1" applyBorder="1" applyAlignment="1">
      <alignment horizontal="center" vertical="center" wrapText="1"/>
    </xf>
    <xf numFmtId="0" fontId="11" fillId="0" borderId="0" xfId="0" applyFont="1" applyAlignment="1">
      <alignment horizontal="left" vertical="top" wrapText="1"/>
    </xf>
    <xf numFmtId="0" fontId="10" fillId="0" borderId="21" xfId="0" applyFont="1" applyBorder="1" applyAlignment="1">
      <alignment horizontal="center" vertical="top" wrapText="1"/>
    </xf>
    <xf numFmtId="0" fontId="10" fillId="0" borderId="31" xfId="0" applyFont="1" applyBorder="1" applyAlignment="1">
      <alignment horizontal="center" vertical="top" wrapText="1"/>
    </xf>
    <xf numFmtId="0" fontId="10" fillId="0" borderId="17" xfId="0" applyFont="1" applyBorder="1" applyAlignment="1">
      <alignment horizontal="center" vertical="top" wrapText="1"/>
    </xf>
    <xf numFmtId="0" fontId="10" fillId="0" borderId="7" xfId="0" applyFont="1" applyBorder="1" applyAlignment="1">
      <alignment horizontal="center" vertical="top" wrapText="1"/>
    </xf>
    <xf numFmtId="0" fontId="10" fillId="0" borderId="19" xfId="0" applyFont="1" applyBorder="1" applyAlignment="1">
      <alignment horizontal="center" vertical="top" wrapText="1"/>
    </xf>
    <xf numFmtId="0" fontId="10" fillId="0" borderId="32" xfId="0" applyFont="1" applyBorder="1" applyAlignment="1">
      <alignment horizontal="center"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14" fontId="10" fillId="0" borderId="17" xfId="0" applyNumberFormat="1" applyFont="1" applyBorder="1" applyAlignment="1">
      <alignment horizontal="center" vertical="center" wrapText="1"/>
    </xf>
    <xf numFmtId="14" fontId="10" fillId="0" borderId="18" xfId="0" applyNumberFormat="1"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 fillId="0" borderId="0" xfId="0" applyFont="1" applyAlignment="1">
      <alignment horizontal="left" vertical="center" wrapText="1"/>
    </xf>
    <xf numFmtId="0" fontId="22" fillId="0" borderId="3"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4" xfId="0" applyFont="1" applyBorder="1" applyAlignment="1">
      <alignment horizontal="justify" vertical="center" wrapText="1"/>
    </xf>
    <xf numFmtId="0" fontId="10" fillId="0" borderId="9" xfId="0" applyFont="1" applyBorder="1" applyAlignment="1">
      <alignment horizontal="left" vertical="top" wrapText="1"/>
    </xf>
    <xf numFmtId="0" fontId="10" fillId="0" borderId="16" xfId="0" applyFont="1" applyBorder="1" applyAlignment="1">
      <alignment horizontal="left" vertical="top"/>
    </xf>
    <xf numFmtId="0" fontId="10" fillId="0" borderId="4" xfId="0" applyFont="1" applyBorder="1" applyAlignment="1">
      <alignment horizontal="left" vertical="top"/>
    </xf>
    <xf numFmtId="0" fontId="10" fillId="0" borderId="9" xfId="0" applyFont="1" applyBorder="1" applyAlignment="1">
      <alignment horizontal="left" vertical="top"/>
    </xf>
    <xf numFmtId="0" fontId="10" fillId="2" borderId="9" xfId="0" applyFont="1" applyFill="1" applyBorder="1" applyAlignment="1">
      <alignment horizontal="left" vertical="top"/>
    </xf>
    <xf numFmtId="0" fontId="10" fillId="2" borderId="16" xfId="0" applyFont="1" applyFill="1" applyBorder="1" applyAlignment="1">
      <alignment horizontal="left" vertical="top"/>
    </xf>
    <xf numFmtId="0" fontId="10" fillId="2" borderId="4" xfId="0" applyFont="1" applyFill="1" applyBorder="1" applyAlignment="1">
      <alignment horizontal="left" vertical="top"/>
    </xf>
    <xf numFmtId="164" fontId="10" fillId="0" borderId="13" xfId="0" applyNumberFormat="1" applyFont="1" applyBorder="1" applyAlignment="1">
      <alignment horizontal="center" vertical="center" wrapText="1"/>
    </xf>
    <xf numFmtId="0" fontId="10" fillId="0" borderId="14" xfId="0" applyFont="1" applyBorder="1" applyAlignment="1">
      <alignment horizontal="center" wrapText="1"/>
    </xf>
    <xf numFmtId="0" fontId="10" fillId="0" borderId="3" xfId="0" applyFont="1" applyBorder="1" applyAlignment="1">
      <alignment horizontal="center" wrapText="1"/>
    </xf>
    <xf numFmtId="0" fontId="10" fillId="0" borderId="33" xfId="0" applyFont="1" applyBorder="1" applyAlignment="1">
      <alignment horizontal="center" wrapText="1"/>
    </xf>
    <xf numFmtId="0" fontId="10" fillId="0" borderId="12" xfId="0" applyFont="1" applyBorder="1" applyAlignment="1">
      <alignment horizontal="center" wrapText="1"/>
    </xf>
    <xf numFmtId="0" fontId="10" fillId="0" borderId="9" xfId="0" applyFont="1" applyBorder="1" applyAlignment="1">
      <alignment horizontal="justify" vertical="center" wrapText="1"/>
    </xf>
    <xf numFmtId="0" fontId="10" fillId="0" borderId="16" xfId="0" applyFont="1" applyBorder="1" applyAlignment="1">
      <alignment horizontal="justify" vertical="center" wrapText="1"/>
    </xf>
    <xf numFmtId="0" fontId="10" fillId="0" borderId="4" xfId="0" applyFont="1" applyBorder="1" applyAlignment="1">
      <alignment horizontal="justify"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164" fontId="10" fillId="0" borderId="23" xfId="0" applyNumberFormat="1" applyFont="1" applyBorder="1" applyAlignment="1">
      <alignment horizontal="center" vertical="center" wrapText="1"/>
    </xf>
    <xf numFmtId="0" fontId="10"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2" fillId="0" borderId="24" xfId="0" applyFont="1" applyBorder="1" applyAlignment="1">
      <alignment horizontal="center"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 fillId="0" borderId="15" xfId="0" applyFont="1" applyBorder="1" applyAlignment="1">
      <alignment horizontal="center"/>
    </xf>
    <xf numFmtId="0" fontId="1" fillId="0" borderId="1" xfId="0" applyFont="1" applyBorder="1" applyAlignment="1">
      <alignment horizontal="center"/>
    </xf>
    <xf numFmtId="0" fontId="2" fillId="0" borderId="14" xfId="0" applyFont="1" applyBorder="1" applyAlignment="1">
      <alignment horizontal="center" wrapText="1"/>
    </xf>
    <xf numFmtId="0" fontId="2" fillId="0" borderId="3" xfId="0" applyFont="1" applyBorder="1" applyAlignment="1">
      <alignment horizontal="center" wrapText="1"/>
    </xf>
    <xf numFmtId="0" fontId="2" fillId="0" borderId="33" xfId="0" applyFont="1" applyBorder="1" applyAlignment="1">
      <alignment horizontal="center" wrapText="1"/>
    </xf>
    <xf numFmtId="0" fontId="2" fillId="0" borderId="12" xfId="0" applyFont="1" applyBorder="1" applyAlignment="1">
      <alignment horizontal="center" wrapText="1"/>
    </xf>
    <xf numFmtId="0" fontId="2" fillId="0" borderId="3" xfId="0" applyFont="1" applyBorder="1" applyAlignment="1">
      <alignment horizontal="justify" vertical="center" wrapText="1"/>
    </xf>
    <xf numFmtId="164" fontId="2" fillId="0" borderId="3" xfId="0" applyNumberFormat="1" applyFont="1" applyBorder="1" applyAlignment="1">
      <alignment horizontal="left" vertical="center" wrapText="1"/>
    </xf>
    <xf numFmtId="0" fontId="1" fillId="0" borderId="0" xfId="0" applyFont="1" applyAlignment="1">
      <alignment horizontal="left" vertical="top" wrapText="1"/>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1" fillId="5" borderId="9"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0" fillId="0" borderId="23" xfId="0" applyBorder="1" applyAlignment="1">
      <alignment horizontal="center"/>
    </xf>
    <xf numFmtId="0" fontId="0" fillId="0" borderId="6" xfId="0" applyBorder="1" applyAlignment="1">
      <alignment horizontal="center"/>
    </xf>
    <xf numFmtId="0" fontId="0" fillId="0" borderId="29" xfId="0" applyBorder="1" applyAlignment="1">
      <alignment horizontal="center"/>
    </xf>
    <xf numFmtId="0" fontId="0" fillId="0" borderId="7" xfId="0" applyBorder="1" applyAlignment="1">
      <alignment horizontal="center"/>
    </xf>
    <xf numFmtId="0" fontId="0" fillId="0" borderId="25" xfId="0" applyBorder="1" applyAlignment="1">
      <alignment horizontal="center"/>
    </xf>
    <xf numFmtId="0" fontId="0" fillId="0" borderId="8" xfId="0" applyBorder="1" applyAlignment="1">
      <alignment horizont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8" xfId="0" applyFont="1" applyBorder="1" applyAlignment="1">
      <alignment horizontal="center" vertical="center" wrapText="1"/>
    </xf>
    <xf numFmtId="0" fontId="11" fillId="2" borderId="9"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4" xfId="0" applyFont="1" applyFill="1" applyBorder="1" applyAlignment="1">
      <alignment horizontal="center" vertical="center"/>
    </xf>
    <xf numFmtId="164" fontId="2" fillId="0" borderId="5"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1" fillId="0" borderId="29" xfId="0" applyFont="1" applyBorder="1" applyAlignment="1">
      <alignment horizontal="right" vertical="center" wrapText="1"/>
    </xf>
    <xf numFmtId="0" fontId="2" fillId="0" borderId="13" xfId="0" applyFont="1" applyBorder="1" applyAlignment="1">
      <alignment horizontal="center" vertical="center" wrapText="1"/>
    </xf>
    <xf numFmtId="0" fontId="4" fillId="0" borderId="3" xfId="0" applyFont="1" applyBorder="1" applyAlignment="1">
      <alignment horizontal="left" vertical="top" wrapText="1"/>
    </xf>
    <xf numFmtId="0" fontId="10" fillId="0" borderId="3" xfId="0" applyFont="1" applyBorder="1" applyAlignment="1">
      <alignment horizontal="left" vertical="center" wrapText="1"/>
    </xf>
    <xf numFmtId="0" fontId="17" fillId="0" borderId="3" xfId="0" applyFont="1" applyBorder="1" applyAlignment="1">
      <alignment vertical="top" wrapText="1"/>
    </xf>
    <xf numFmtId="0" fontId="16" fillId="0" borderId="0" xfId="0" applyFont="1" applyAlignment="1">
      <alignment horizontal="left" vertical="center" wrapText="1"/>
    </xf>
    <xf numFmtId="164" fontId="10" fillId="0" borderId="2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164" fontId="10" fillId="0" borderId="25" xfId="0" applyNumberFormat="1" applyFont="1" applyBorder="1" applyAlignment="1">
      <alignment horizontal="center" vertical="center" wrapText="1"/>
    </xf>
    <xf numFmtId="164" fontId="10" fillId="0" borderId="26"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0" fontId="20" fillId="0" borderId="3" xfId="0" applyFont="1" applyBorder="1" applyAlignment="1">
      <alignment horizontal="center" vertical="center"/>
    </xf>
    <xf numFmtId="0" fontId="17" fillId="0" borderId="3" xfId="0" applyFont="1" applyBorder="1" applyAlignment="1">
      <alignment horizontal="left" vertical="top" wrapText="1"/>
    </xf>
    <xf numFmtId="0" fontId="7" fillId="2" borderId="3" xfId="0" applyFont="1" applyFill="1" applyBorder="1" applyAlignment="1">
      <alignment horizontal="left" vertical="top" wrapText="1"/>
    </xf>
    <xf numFmtId="0" fontId="7" fillId="0" borderId="3" xfId="0" applyFont="1" applyBorder="1" applyAlignment="1">
      <alignment horizontal="left" vertical="top" wrapText="1"/>
    </xf>
    <xf numFmtId="0" fontId="17" fillId="0" borderId="3" xfId="0" applyFont="1" applyBorder="1" applyAlignment="1">
      <alignment horizontal="left" vertical="center" wrapText="1"/>
    </xf>
    <xf numFmtId="0" fontId="7" fillId="2" borderId="3" xfId="0" applyFont="1" applyFill="1" applyBorder="1" applyAlignment="1">
      <alignment horizontal="left" vertical="center" wrapText="1"/>
    </xf>
    <xf numFmtId="0" fontId="23" fillId="0" borderId="3" xfId="0" applyFont="1" applyBorder="1" applyAlignment="1">
      <alignment horizontal="left" vertical="top" wrapText="1"/>
    </xf>
    <xf numFmtId="0" fontId="4" fillId="2" borderId="3" xfId="0" applyFont="1" applyFill="1" applyBorder="1" applyAlignment="1">
      <alignment horizontal="left" vertical="top" wrapText="1"/>
    </xf>
    <xf numFmtId="0" fontId="28" fillId="0" borderId="3" xfId="0" applyFont="1" applyBorder="1" applyAlignment="1">
      <alignment horizontal="left" vertical="center" wrapText="1"/>
    </xf>
    <xf numFmtId="0" fontId="23" fillId="0" borderId="3" xfId="0" applyFont="1" applyBorder="1" applyAlignment="1">
      <alignment horizontal="left" vertical="center" wrapText="1"/>
    </xf>
    <xf numFmtId="0" fontId="4" fillId="2" borderId="3" xfId="0" applyFont="1" applyFill="1" applyBorder="1" applyAlignment="1">
      <alignment horizontal="left" vertical="center" wrapText="1"/>
    </xf>
    <xf numFmtId="164" fontId="11" fillId="0" borderId="5" xfId="0" applyNumberFormat="1" applyFont="1" applyBorder="1" applyAlignment="1">
      <alignment horizontal="center" vertical="center" wrapText="1"/>
    </xf>
    <xf numFmtId="0" fontId="40" fillId="0" borderId="13" xfId="0" applyFont="1" applyBorder="1" applyAlignment="1">
      <alignment horizontal="center" vertical="center" wrapText="1"/>
    </xf>
    <xf numFmtId="0" fontId="10" fillId="0" borderId="3" xfId="0" applyFont="1" applyBorder="1" applyAlignment="1">
      <alignment horizontal="left" vertical="top"/>
    </xf>
    <xf numFmtId="0" fontId="16" fillId="0" borderId="0" xfId="0" applyFont="1" applyAlignment="1">
      <alignment horizontal="left" vertical="top" wrapText="1"/>
    </xf>
    <xf numFmtId="0" fontId="11" fillId="5" borderId="3" xfId="0" applyFont="1" applyFill="1" applyBorder="1" applyAlignment="1">
      <alignment horizontal="center" vertical="center" wrapText="1"/>
    </xf>
    <xf numFmtId="0" fontId="11" fillId="0" borderId="16" xfId="0" applyFont="1" applyBorder="1" applyAlignment="1">
      <alignment horizontal="center" vertical="center"/>
    </xf>
    <xf numFmtId="0" fontId="5" fillId="0" borderId="0" xfId="0" applyFont="1" applyAlignment="1">
      <alignment horizontal="left" vertical="center" wrapText="1"/>
    </xf>
    <xf numFmtId="0" fontId="0" fillId="0" borderId="13" xfId="0" applyBorder="1" applyAlignment="1">
      <alignment horizontal="center" vertical="center" wrapText="1"/>
    </xf>
    <xf numFmtId="164" fontId="17" fillId="0" borderId="5"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43" fillId="2" borderId="3" xfId="0" applyFont="1" applyFill="1" applyBorder="1" applyAlignment="1">
      <alignment horizontal="center" vertical="center"/>
    </xf>
    <xf numFmtId="0" fontId="4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Font="1" applyBorder="1" applyAlignment="1">
      <alignment horizontal="justify" vertical="center"/>
    </xf>
    <xf numFmtId="0" fontId="1" fillId="2" borderId="3" xfId="0" applyFont="1" applyFill="1" applyBorder="1" applyAlignment="1">
      <alignment horizontal="left" vertical="center"/>
    </xf>
    <xf numFmtId="164" fontId="2" fillId="2" borderId="9" xfId="0" applyNumberFormat="1" applyFont="1" applyFill="1" applyBorder="1" applyAlignment="1">
      <alignment horizontal="left" vertical="center" wrapText="1"/>
    </xf>
    <xf numFmtId="164" fontId="2" fillId="2" borderId="16" xfId="0" applyNumberFormat="1" applyFont="1" applyFill="1" applyBorder="1" applyAlignment="1">
      <alignment horizontal="left" vertical="center" wrapText="1"/>
    </xf>
    <xf numFmtId="164" fontId="2" fillId="2" borderId="4"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3" xfId="0" applyFont="1" applyBorder="1" applyAlignment="1">
      <alignment horizontal="left" vertical="center" wrapText="1"/>
    </xf>
    <xf numFmtId="164" fontId="2" fillId="2" borderId="5" xfId="0" applyNumberFormat="1" applyFont="1" applyFill="1" applyBorder="1" applyAlignment="1">
      <alignment horizontal="center" vertical="center" wrapText="1"/>
    </xf>
    <xf numFmtId="0" fontId="42" fillId="2" borderId="13"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4" xfId="0" applyFont="1" applyFill="1" applyBorder="1" applyAlignment="1">
      <alignment horizontal="left" vertical="center"/>
    </xf>
    <xf numFmtId="0" fontId="5" fillId="2" borderId="0" xfId="0" applyFont="1" applyFill="1" applyAlignment="1">
      <alignment horizontal="left" vertical="top" wrapText="1"/>
    </xf>
    <xf numFmtId="0" fontId="2" fillId="2" borderId="9" xfId="0" applyFont="1" applyFill="1" applyBorder="1" applyAlignment="1">
      <alignment vertical="center" wrapText="1"/>
    </xf>
    <xf numFmtId="0" fontId="2" fillId="2" borderId="16" xfId="0" applyFont="1" applyFill="1" applyBorder="1" applyAlignment="1">
      <alignment vertical="center"/>
    </xf>
    <xf numFmtId="0" fontId="2" fillId="2" borderId="4" xfId="0" applyFont="1" applyFill="1" applyBorder="1" applyAlignment="1">
      <alignment vertical="center"/>
    </xf>
    <xf numFmtId="0" fontId="32" fillId="5" borderId="9"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42" fillId="0" borderId="23" xfId="0" applyFont="1" applyBorder="1" applyAlignment="1">
      <alignment horizontal="center"/>
    </xf>
    <xf numFmtId="0" fontId="42" fillId="0" borderId="6" xfId="0" applyFont="1" applyBorder="1" applyAlignment="1">
      <alignment horizontal="center"/>
    </xf>
    <xf numFmtId="0" fontId="42" fillId="0" borderId="29" xfId="0" applyFont="1" applyBorder="1" applyAlignment="1">
      <alignment horizontal="center"/>
    </xf>
    <xf numFmtId="0" fontId="42" fillId="0" borderId="7" xfId="0" applyFont="1" applyBorder="1" applyAlignment="1">
      <alignment horizontal="center"/>
    </xf>
    <xf numFmtId="0" fontId="42" fillId="0" borderId="25" xfId="0" applyFont="1" applyBorder="1" applyAlignment="1">
      <alignment horizontal="center"/>
    </xf>
    <xf numFmtId="0" fontId="42" fillId="0" borderId="8" xfId="0" applyFont="1" applyBorder="1" applyAlignment="1">
      <alignment horizontal="center"/>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8" xfId="0" applyFont="1" applyBorder="1" applyAlignment="1">
      <alignment horizontal="center" vertical="center" wrapText="1"/>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16" fillId="2" borderId="3" xfId="0" applyFont="1" applyFill="1" applyBorder="1" applyAlignment="1">
      <alignment horizontal="left" vertical="center" wrapText="1"/>
    </xf>
    <xf numFmtId="164" fontId="10" fillId="2" borderId="23" xfId="0" applyNumberFormat="1" applyFont="1" applyFill="1" applyBorder="1" applyAlignment="1">
      <alignment horizontal="left" vertical="center" wrapText="1"/>
    </xf>
    <xf numFmtId="164" fontId="10" fillId="2" borderId="24" xfId="0" applyNumberFormat="1" applyFont="1" applyFill="1" applyBorder="1" applyAlignment="1">
      <alignment horizontal="left" vertical="center" wrapText="1"/>
    </xf>
    <xf numFmtId="164" fontId="10" fillId="2" borderId="6" xfId="0" applyNumberFormat="1" applyFont="1" applyFill="1" applyBorder="1" applyAlignment="1">
      <alignment horizontal="left" vertical="center" wrapText="1"/>
    </xf>
    <xf numFmtId="164" fontId="10" fillId="2" borderId="25" xfId="0" applyNumberFormat="1" applyFont="1" applyFill="1" applyBorder="1" applyAlignment="1">
      <alignment horizontal="left" vertical="center" wrapText="1"/>
    </xf>
    <xf numFmtId="164" fontId="10" fillId="2" borderId="26" xfId="0" applyNumberFormat="1" applyFont="1" applyFill="1" applyBorder="1" applyAlignment="1">
      <alignment horizontal="left" vertical="center" wrapText="1"/>
    </xf>
    <xf numFmtId="164" fontId="10" fillId="2" borderId="8" xfId="0" applyNumberFormat="1" applyFont="1" applyFill="1" applyBorder="1" applyAlignment="1">
      <alignment horizontal="left" vertical="center" wrapText="1"/>
    </xf>
    <xf numFmtId="0" fontId="20" fillId="2" borderId="3" xfId="0" applyFont="1" applyFill="1" applyBorder="1" applyAlignment="1">
      <alignment horizontal="center"/>
    </xf>
    <xf numFmtId="0" fontId="19" fillId="2" borderId="3" xfId="0" applyFont="1" applyFill="1" applyBorder="1" applyAlignment="1">
      <alignment horizontal="center" vertical="center" wrapText="1"/>
    </xf>
    <xf numFmtId="0" fontId="18" fillId="0" borderId="23"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0" xfId="0" applyFont="1" applyAlignment="1">
      <alignment horizontal="justify" vertical="center" wrapText="1"/>
    </xf>
    <xf numFmtId="0" fontId="18" fillId="0" borderId="7"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26"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35"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3" xfId="0" applyFont="1" applyBorder="1" applyAlignment="1">
      <alignment horizontal="justify" vertical="center" wrapText="1"/>
    </xf>
    <xf numFmtId="0" fontId="16" fillId="2" borderId="3" xfId="0" applyFont="1" applyFill="1" applyBorder="1" applyAlignment="1">
      <alignment horizontal="left" vertical="center"/>
    </xf>
    <xf numFmtId="164" fontId="10" fillId="2" borderId="9" xfId="0" applyNumberFormat="1" applyFont="1" applyFill="1" applyBorder="1" applyAlignment="1">
      <alignment horizontal="left" vertical="center" wrapText="1"/>
    </xf>
    <xf numFmtId="164" fontId="10" fillId="2" borderId="16" xfId="0" applyNumberFormat="1" applyFont="1" applyFill="1" applyBorder="1" applyAlignment="1">
      <alignment horizontal="left" vertical="center" wrapText="1"/>
    </xf>
    <xf numFmtId="164" fontId="10" fillId="2" borderId="4" xfId="0" applyNumberFormat="1" applyFont="1" applyFill="1" applyBorder="1" applyAlignment="1">
      <alignment horizontal="left"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left" vertical="center" wrapText="1"/>
    </xf>
    <xf numFmtId="0" fontId="18" fillId="0" borderId="35" xfId="0" applyFont="1" applyBorder="1" applyAlignment="1">
      <alignment horizontal="left" vertical="center" wrapText="1"/>
    </xf>
    <xf numFmtId="0" fontId="18" fillId="0" borderId="13" xfId="0" applyFont="1" applyBorder="1" applyAlignment="1">
      <alignment horizontal="left" vertical="center" wrapText="1"/>
    </xf>
    <xf numFmtId="164" fontId="10" fillId="2" borderId="5" xfId="0" applyNumberFormat="1" applyFont="1" applyFill="1" applyBorder="1" applyAlignment="1">
      <alignment horizontal="center" vertical="center" wrapText="1"/>
    </xf>
    <xf numFmtId="0" fontId="0" fillId="2" borderId="13" xfId="0"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16" xfId="0" applyFont="1" applyFill="1" applyBorder="1" applyAlignment="1">
      <alignment horizontal="left" vertical="center"/>
    </xf>
    <xf numFmtId="0" fontId="10" fillId="2" borderId="4" xfId="0" applyFont="1" applyFill="1" applyBorder="1" applyAlignment="1">
      <alignment horizontal="left" vertical="center"/>
    </xf>
    <xf numFmtId="0" fontId="16" fillId="2" borderId="0" xfId="0" applyFont="1" applyFill="1" applyAlignment="1">
      <alignment horizontal="left" vertical="top" wrapText="1"/>
    </xf>
    <xf numFmtId="0" fontId="16" fillId="2" borderId="0" xfId="0" applyFont="1" applyFill="1" applyAlignment="1">
      <alignment horizontal="left" vertical="center" wrapText="1"/>
    </xf>
    <xf numFmtId="0" fontId="10" fillId="2" borderId="9" xfId="0" applyFont="1" applyFill="1" applyBorder="1" applyAlignment="1">
      <alignment vertical="center" wrapText="1"/>
    </xf>
    <xf numFmtId="0" fontId="10" fillId="2" borderId="16" xfId="0" applyFont="1" applyFill="1" applyBorder="1" applyAlignment="1">
      <alignment vertical="center"/>
    </xf>
    <xf numFmtId="0" fontId="10" fillId="2" borderId="4" xfId="0" applyFont="1" applyFill="1" applyBorder="1" applyAlignment="1">
      <alignment vertical="center"/>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6"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0" borderId="8" xfId="0" applyFont="1" applyBorder="1" applyAlignment="1">
      <alignment horizontal="left" vertical="center" wrapText="1"/>
    </xf>
    <xf numFmtId="0" fontId="20" fillId="2" borderId="9"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4" xfId="0" applyFont="1" applyFill="1" applyBorder="1" applyAlignment="1">
      <alignment horizontal="center" vertical="center"/>
    </xf>
    <xf numFmtId="0" fontId="19" fillId="2" borderId="9"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0" borderId="13" xfId="0" applyFont="1" applyBorder="1" applyAlignment="1">
      <alignment horizontal="justify" vertical="center" wrapText="1"/>
    </xf>
    <xf numFmtId="0" fontId="7" fillId="2" borderId="3" xfId="0" applyFont="1" applyFill="1" applyBorder="1" applyAlignment="1">
      <alignment horizontal="justify" vertical="center" wrapText="1"/>
    </xf>
    <xf numFmtId="0" fontId="7"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32" fillId="0" borderId="3" xfId="0" applyFont="1" applyBorder="1" applyAlignment="1">
      <alignment horizontal="center" vertical="center" wrapText="1"/>
    </xf>
    <xf numFmtId="0" fontId="16" fillId="2" borderId="29" xfId="0" applyFont="1" applyFill="1" applyBorder="1" applyAlignment="1">
      <alignment horizontal="right" vertical="center" wrapText="1"/>
    </xf>
    <xf numFmtId="0" fontId="16" fillId="2" borderId="7" xfId="0" applyFont="1" applyFill="1" applyBorder="1" applyAlignment="1">
      <alignment horizontal="right" vertical="center" wrapText="1"/>
    </xf>
    <xf numFmtId="0" fontId="16" fillId="2" borderId="0" xfId="0" applyFont="1" applyFill="1" applyAlignment="1">
      <alignment horizontal="right" vertical="center" wrapText="1"/>
    </xf>
    <xf numFmtId="164" fontId="10" fillId="2" borderId="3" xfId="0" applyNumberFormat="1" applyFont="1" applyFill="1" applyBorder="1" applyAlignment="1">
      <alignment horizontal="center" vertical="center" wrapText="1"/>
    </xf>
    <xf numFmtId="0" fontId="2" fillId="2" borderId="9"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10" fillId="2" borderId="9" xfId="0" applyFont="1" applyFill="1" applyBorder="1" applyAlignment="1">
      <alignment horizontal="left" vertical="center"/>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46" fillId="2" borderId="41" xfId="0" applyFont="1" applyFill="1" applyBorder="1" applyAlignment="1">
      <alignment horizontal="justify" vertical="center" wrapText="1"/>
    </xf>
    <xf numFmtId="0" fontId="46" fillId="2" borderId="16" xfId="0" applyFont="1" applyFill="1" applyBorder="1" applyAlignment="1">
      <alignment horizontal="justify" vertical="center" wrapText="1"/>
    </xf>
    <xf numFmtId="0" fontId="46" fillId="2" borderId="4" xfId="0" applyFont="1" applyFill="1" applyBorder="1" applyAlignment="1">
      <alignment horizontal="justify" vertical="center" wrapText="1"/>
    </xf>
    <xf numFmtId="0" fontId="46" fillId="2" borderId="3" xfId="0" applyFont="1" applyFill="1" applyBorder="1" applyAlignment="1">
      <alignment vertical="center" wrapText="1"/>
    </xf>
    <xf numFmtId="164" fontId="10" fillId="2" borderId="9" xfId="0" applyNumberFormat="1" applyFont="1" applyFill="1" applyBorder="1" applyAlignment="1">
      <alignment horizontal="center" vertical="center" wrapText="1"/>
    </xf>
    <xf numFmtId="164" fontId="10" fillId="2" borderId="16" xfId="0" applyNumberFormat="1"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7" borderId="41" xfId="0" applyFont="1" applyFill="1" applyBorder="1" applyAlignment="1">
      <alignment horizontal="justify" vertical="center" wrapText="1"/>
    </xf>
    <xf numFmtId="0" fontId="2" fillId="7" borderId="16" xfId="0" applyFont="1" applyFill="1" applyBorder="1" applyAlignment="1">
      <alignment horizontal="justify" vertical="center" wrapText="1"/>
    </xf>
    <xf numFmtId="0" fontId="2" fillId="7" borderId="4" xfId="0" applyFont="1" applyFill="1" applyBorder="1" applyAlignment="1">
      <alignment horizontal="justify" vertical="center" wrapText="1"/>
    </xf>
    <xf numFmtId="0" fontId="46" fillId="2" borderId="3" xfId="0" applyFont="1" applyFill="1" applyBorder="1" applyAlignment="1">
      <alignment horizontal="justify" vertical="center" wrapText="1"/>
    </xf>
    <xf numFmtId="0" fontId="2" fillId="7" borderId="3" xfId="0" applyFont="1" applyFill="1" applyBorder="1" applyAlignment="1">
      <alignment horizontal="justify" vertical="center" wrapText="1"/>
    </xf>
    <xf numFmtId="0" fontId="2" fillId="7" borderId="3" xfId="0" applyFont="1" applyFill="1" applyBorder="1" applyAlignment="1">
      <alignment vertical="center" wrapText="1"/>
    </xf>
    <xf numFmtId="0" fontId="43" fillId="2" borderId="3" xfId="0" applyFont="1" applyFill="1" applyBorder="1" applyAlignment="1">
      <alignment horizontal="justify" vertical="center" wrapText="1"/>
    </xf>
    <xf numFmtId="0" fontId="43" fillId="2" borderId="3" xfId="0" applyFont="1" applyFill="1" applyBorder="1" applyAlignment="1">
      <alignment vertical="center" wrapText="1"/>
    </xf>
    <xf numFmtId="0" fontId="10" fillId="2" borderId="9" xfId="0" applyFont="1" applyFill="1" applyBorder="1" applyAlignment="1">
      <alignment wrapText="1"/>
    </xf>
    <xf numFmtId="0" fontId="10" fillId="2" borderId="16" xfId="0" applyFont="1" applyFill="1" applyBorder="1"/>
    <xf numFmtId="0" fontId="10" fillId="2" borderId="4" xfId="0" applyFont="1" applyFill="1" applyBorder="1"/>
    <xf numFmtId="0" fontId="40" fillId="8" borderId="37" xfId="0" applyFont="1" applyFill="1" applyBorder="1" applyAlignment="1">
      <alignment horizontal="center" vertical="center" wrapText="1"/>
    </xf>
    <xf numFmtId="0" fontId="40" fillId="8" borderId="38" xfId="0" applyFont="1" applyFill="1" applyBorder="1" applyAlignment="1">
      <alignment horizontal="center" vertical="center" wrapText="1"/>
    </xf>
    <xf numFmtId="0" fontId="40" fillId="8" borderId="39"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13" borderId="3" xfId="0" applyFont="1" applyFill="1" applyBorder="1" applyAlignment="1">
      <alignment horizontal="justify" vertical="center" wrapText="1"/>
    </xf>
    <xf numFmtId="0" fontId="18" fillId="2" borderId="3" xfId="0" applyFont="1" applyFill="1" applyBorder="1" applyAlignment="1">
      <alignment horizontal="center" vertical="center" wrapText="1"/>
    </xf>
    <xf numFmtId="0" fontId="37" fillId="2" borderId="3" xfId="0" applyFont="1" applyFill="1" applyBorder="1" applyAlignment="1">
      <alignment horizontal="left" vertical="center"/>
    </xf>
    <xf numFmtId="164" fontId="18" fillId="2" borderId="9" xfId="0" applyNumberFormat="1" applyFont="1" applyFill="1" applyBorder="1" applyAlignment="1">
      <alignment horizontal="left" vertical="center" wrapText="1"/>
    </xf>
    <xf numFmtId="164" fontId="18" fillId="2" borderId="16" xfId="0" applyNumberFormat="1" applyFont="1" applyFill="1" applyBorder="1" applyAlignment="1">
      <alignment horizontal="left" vertical="center" wrapText="1"/>
    </xf>
    <xf numFmtId="164" fontId="18" fillId="2" borderId="4" xfId="0" applyNumberFormat="1" applyFont="1" applyFill="1" applyBorder="1" applyAlignment="1">
      <alignment horizontal="left" vertical="center" wrapText="1"/>
    </xf>
    <xf numFmtId="0" fontId="37" fillId="2" borderId="3" xfId="0" applyFont="1" applyFill="1" applyBorder="1" applyAlignment="1">
      <alignment horizontal="left" vertical="center" wrapText="1"/>
    </xf>
    <xf numFmtId="164" fontId="18" fillId="2" borderId="23" xfId="0" applyNumberFormat="1" applyFont="1" applyFill="1" applyBorder="1" applyAlignment="1">
      <alignment horizontal="left" vertical="center" wrapText="1"/>
    </xf>
    <xf numFmtId="164" fontId="18" fillId="2" borderId="24" xfId="0" applyNumberFormat="1" applyFont="1" applyFill="1" applyBorder="1" applyAlignment="1">
      <alignment horizontal="left" vertical="center" wrapText="1"/>
    </xf>
    <xf numFmtId="164" fontId="18" fillId="2" borderId="6" xfId="0" applyNumberFormat="1" applyFont="1" applyFill="1" applyBorder="1" applyAlignment="1">
      <alignment horizontal="left" vertical="center" wrapText="1"/>
    </xf>
    <xf numFmtId="164" fontId="18" fillId="2" borderId="25" xfId="0" applyNumberFormat="1" applyFont="1" applyFill="1" applyBorder="1" applyAlignment="1">
      <alignment horizontal="left" vertical="center" wrapText="1"/>
    </xf>
    <xf numFmtId="164" fontId="18" fillId="2" borderId="26" xfId="0" applyNumberFormat="1" applyFont="1" applyFill="1" applyBorder="1" applyAlignment="1">
      <alignment horizontal="left" vertical="center" wrapText="1"/>
    </xf>
    <xf numFmtId="164" fontId="18" fillId="2" borderId="8" xfId="0" applyNumberFormat="1" applyFont="1" applyFill="1" applyBorder="1" applyAlignment="1">
      <alignment horizontal="left" vertical="center" wrapText="1"/>
    </xf>
    <xf numFmtId="0" fontId="37" fillId="2" borderId="3" xfId="0" applyFont="1" applyFill="1" applyBorder="1" applyAlignment="1">
      <alignment horizontal="center"/>
    </xf>
    <xf numFmtId="0" fontId="51" fillId="0" borderId="23" xfId="0" applyFont="1" applyBorder="1" applyAlignment="1">
      <alignment horizontal="justify" vertical="center" wrapText="1"/>
    </xf>
    <xf numFmtId="0" fontId="51" fillId="0" borderId="24" xfId="0" applyFont="1" applyBorder="1" applyAlignment="1">
      <alignment horizontal="justify" vertical="center" wrapText="1"/>
    </xf>
    <xf numFmtId="0" fontId="51" fillId="0" borderId="6" xfId="0" applyFont="1" applyBorder="1" applyAlignment="1">
      <alignment horizontal="justify" vertical="center" wrapText="1"/>
    </xf>
    <xf numFmtId="0" fontId="51" fillId="0" borderId="29" xfId="0" applyFont="1" applyBorder="1" applyAlignment="1">
      <alignment horizontal="justify" vertical="center" wrapText="1"/>
    </xf>
    <xf numFmtId="0" fontId="51" fillId="0" borderId="0" xfId="0" applyFont="1" applyAlignment="1">
      <alignment horizontal="justify" vertical="center" wrapText="1"/>
    </xf>
    <xf numFmtId="0" fontId="51" fillId="0" borderId="7" xfId="0" applyFont="1" applyBorder="1" applyAlignment="1">
      <alignment horizontal="justify" vertical="center" wrapText="1"/>
    </xf>
    <xf numFmtId="0" fontId="51" fillId="0" borderId="25" xfId="0" applyFont="1" applyBorder="1" applyAlignment="1">
      <alignment horizontal="justify" vertical="center" wrapText="1"/>
    </xf>
    <xf numFmtId="0" fontId="51" fillId="0" borderId="26" xfId="0" applyFont="1" applyBorder="1" applyAlignment="1">
      <alignment horizontal="justify" vertical="center" wrapText="1"/>
    </xf>
    <xf numFmtId="0" fontId="51" fillId="0" borderId="8" xfId="0" applyFont="1" applyBorder="1" applyAlignment="1">
      <alignment horizontal="justify" vertical="center" wrapText="1"/>
    </xf>
    <xf numFmtId="0" fontId="51" fillId="0" borderId="5" xfId="0" applyFont="1" applyBorder="1" applyAlignment="1">
      <alignment horizontal="justify" vertical="center" wrapText="1"/>
    </xf>
    <xf numFmtId="0" fontId="51" fillId="0" borderId="35" xfId="0" applyFont="1" applyBorder="1" applyAlignment="1">
      <alignment horizontal="justify" vertical="center" wrapText="1"/>
    </xf>
    <xf numFmtId="0" fontId="51" fillId="0" borderId="13"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3" xfId="0" applyFont="1" applyBorder="1" applyAlignment="1">
      <alignment horizontal="center" vertical="center" wrapText="1"/>
    </xf>
    <xf numFmtId="0" fontId="51" fillId="0" borderId="12" xfId="0" applyFont="1" applyBorder="1" applyAlignment="1">
      <alignment horizontal="justify" vertical="center" wrapText="1"/>
    </xf>
    <xf numFmtId="0" fontId="51" fillId="0" borderId="3" xfId="0" applyFont="1" applyBorder="1" applyAlignment="1">
      <alignment horizontal="left" vertical="center" wrapText="1"/>
    </xf>
    <xf numFmtId="0" fontId="51" fillId="0" borderId="12" xfId="0" applyFont="1" applyBorder="1" applyAlignment="1">
      <alignment horizontal="left" vertical="center" wrapText="1"/>
    </xf>
    <xf numFmtId="168" fontId="53" fillId="0" borderId="5" xfId="0" applyNumberFormat="1" applyFont="1" applyBorder="1" applyAlignment="1">
      <alignment horizontal="center" vertical="center" wrapText="1"/>
    </xf>
    <xf numFmtId="168" fontId="53" fillId="0" borderId="13" xfId="0" applyNumberFormat="1" applyFont="1" applyBorder="1" applyAlignment="1">
      <alignment horizontal="center" vertical="center" wrapText="1"/>
    </xf>
    <xf numFmtId="0" fontId="53" fillId="2" borderId="9" xfId="0" applyFont="1" applyFill="1" applyBorder="1" applyAlignment="1">
      <alignment horizontal="left" vertical="center" wrapText="1"/>
    </xf>
    <xf numFmtId="0" fontId="53" fillId="2" borderId="16" xfId="0" applyFont="1" applyFill="1" applyBorder="1" applyAlignment="1">
      <alignment horizontal="left" vertical="center"/>
    </xf>
    <xf numFmtId="0" fontId="53" fillId="2" borderId="16" xfId="0" applyFont="1" applyFill="1" applyBorder="1" applyAlignment="1">
      <alignment horizontal="left" vertical="center" wrapText="1"/>
    </xf>
    <xf numFmtId="0" fontId="53" fillId="2" borderId="4" xfId="0" applyFont="1" applyFill="1" applyBorder="1" applyAlignment="1">
      <alignment horizontal="left" vertical="center"/>
    </xf>
    <xf numFmtId="0" fontId="54" fillId="2" borderId="0" xfId="0" applyFont="1" applyFill="1" applyAlignment="1">
      <alignment horizontal="left" vertical="top" wrapText="1"/>
    </xf>
    <xf numFmtId="0" fontId="53" fillId="0" borderId="23" xfId="0" applyFont="1" applyBorder="1" applyAlignment="1">
      <alignment horizontal="left" vertical="center" wrapText="1"/>
    </xf>
    <xf numFmtId="0" fontId="53" fillId="0" borderId="24" xfId="0" applyFont="1" applyBorder="1" applyAlignment="1">
      <alignment horizontal="left" vertical="center"/>
    </xf>
    <xf numFmtId="0" fontId="53" fillId="0" borderId="24" xfId="0" applyFont="1" applyBorder="1" applyAlignment="1">
      <alignment horizontal="left" vertical="center" wrapText="1"/>
    </xf>
    <xf numFmtId="0" fontId="53" fillId="0" borderId="6" xfId="0" applyFont="1" applyBorder="1" applyAlignment="1">
      <alignment horizontal="left" vertical="center"/>
    </xf>
    <xf numFmtId="0" fontId="53" fillId="2" borderId="42" xfId="0" applyFont="1" applyFill="1" applyBorder="1" applyAlignment="1">
      <alignment horizontal="left" vertical="center" wrapText="1"/>
    </xf>
    <xf numFmtId="0" fontId="53" fillId="2" borderId="43" xfId="0" applyFont="1" applyFill="1" applyBorder="1" applyAlignment="1">
      <alignment horizontal="left" vertical="center"/>
    </xf>
    <xf numFmtId="0" fontId="53" fillId="2" borderId="43" xfId="0" applyFont="1" applyFill="1" applyBorder="1" applyAlignment="1">
      <alignment horizontal="left" vertical="center" wrapText="1"/>
    </xf>
    <xf numFmtId="0" fontId="53" fillId="2" borderId="44" xfId="0" applyFont="1" applyFill="1" applyBorder="1" applyAlignment="1">
      <alignment horizontal="left" vertical="center"/>
    </xf>
    <xf numFmtId="0" fontId="53" fillId="2" borderId="42" xfId="0" applyFont="1" applyFill="1" applyBorder="1" applyAlignment="1">
      <alignment vertical="center" wrapText="1"/>
    </xf>
    <xf numFmtId="0" fontId="53" fillId="2" borderId="43" xfId="0" applyFont="1" applyFill="1" applyBorder="1" applyAlignment="1">
      <alignment vertical="center"/>
    </xf>
    <xf numFmtId="0" fontId="53" fillId="2" borderId="44" xfId="0" applyFont="1" applyFill="1" applyBorder="1" applyAlignment="1">
      <alignment vertical="center"/>
    </xf>
    <xf numFmtId="0" fontId="37" fillId="5" borderId="46" xfId="0" applyFont="1" applyFill="1" applyBorder="1" applyAlignment="1">
      <alignment horizontal="center" vertical="center" wrapText="1"/>
    </xf>
    <xf numFmtId="0" fontId="18" fillId="0" borderId="23" xfId="0" applyFont="1" applyBorder="1" applyAlignment="1">
      <alignment horizontal="center"/>
    </xf>
    <xf numFmtId="0" fontId="18" fillId="0" borderId="6" xfId="0" applyFont="1" applyBorder="1" applyAlignment="1">
      <alignment horizontal="center"/>
    </xf>
    <xf numFmtId="0" fontId="18" fillId="0" borderId="29" xfId="0" applyFont="1" applyBorder="1" applyAlignment="1">
      <alignment horizontal="center"/>
    </xf>
    <xf numFmtId="0" fontId="18" fillId="0" borderId="7" xfId="0" applyFont="1" applyBorder="1" applyAlignment="1">
      <alignment horizontal="center"/>
    </xf>
    <xf numFmtId="0" fontId="18" fillId="0" borderId="25" xfId="0" applyFont="1" applyBorder="1" applyAlignment="1">
      <alignment horizontal="center"/>
    </xf>
    <xf numFmtId="0" fontId="18" fillId="0" borderId="8" xfId="0" applyFont="1" applyBorder="1" applyAlignment="1">
      <alignment horizontal="center"/>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4" xfId="0" applyFont="1" applyBorder="1" applyAlignment="1">
      <alignment horizontal="left" vertical="center" wrapText="1"/>
    </xf>
    <xf numFmtId="0" fontId="37" fillId="0" borderId="6"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6" xfId="0" applyFont="1" applyBorder="1" applyAlignment="1">
      <alignment horizontal="left" vertical="center" wrapText="1"/>
    </xf>
    <xf numFmtId="0" fontId="37" fillId="0" borderId="8" xfId="0" applyFont="1" applyBorder="1" applyAlignment="1">
      <alignment horizontal="center" vertical="center" wrapText="1"/>
    </xf>
    <xf numFmtId="0" fontId="37" fillId="2" borderId="9"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16" xfId="0" applyFont="1" applyFill="1" applyBorder="1" applyAlignment="1">
      <alignment horizontal="left" vertical="center" wrapText="1"/>
    </xf>
    <xf numFmtId="0" fontId="37" fillId="2" borderId="4" xfId="0" applyFont="1" applyFill="1" applyBorder="1" applyAlignment="1">
      <alignment horizontal="center" vertical="center"/>
    </xf>
    <xf numFmtId="0" fontId="52" fillId="2" borderId="0" xfId="0" applyFont="1" applyFill="1" applyAlignment="1">
      <alignment horizontal="left" vertical="center" wrapText="1"/>
    </xf>
    <xf numFmtId="0" fontId="52" fillId="0" borderId="0" xfId="0" applyFont="1" applyAlignment="1">
      <alignment horizontal="left" vertical="center" wrapText="1"/>
    </xf>
    <xf numFmtId="164" fontId="53" fillId="0" borderId="5" xfId="0" applyNumberFormat="1" applyFont="1" applyBorder="1" applyAlignment="1">
      <alignment horizontal="center" vertical="center" wrapText="1"/>
    </xf>
    <xf numFmtId="0" fontId="53" fillId="0" borderId="13" xfId="0" applyFont="1" applyBorder="1" applyAlignment="1">
      <alignment horizontal="center" vertical="center" wrapText="1"/>
    </xf>
    <xf numFmtId="0" fontId="52" fillId="2" borderId="0" xfId="0" applyFont="1" applyFill="1" applyAlignment="1">
      <alignment horizontal="center" vertical="center" wrapText="1"/>
    </xf>
    <xf numFmtId="0" fontId="5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0" fillId="0" borderId="3" xfId="0" applyFont="1" applyBorder="1" applyAlignment="1">
      <alignment horizontal="justify" vertical="center" wrapText="1"/>
    </xf>
    <xf numFmtId="164" fontId="10" fillId="2" borderId="3" xfId="0" applyNumberFormat="1"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3" xfId="0" applyFont="1" applyFill="1" applyBorder="1" applyAlignment="1">
      <alignment horizontal="center" vertical="center"/>
    </xf>
    <xf numFmtId="9" fontId="10" fillId="0" borderId="3" xfId="2" applyFont="1" applyBorder="1" applyAlignment="1">
      <alignment horizontal="center" vertical="center" wrapText="1"/>
    </xf>
    <xf numFmtId="14" fontId="10"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9" fontId="10" fillId="0" borderId="3" xfId="0" applyNumberFormat="1" applyFont="1" applyBorder="1" applyAlignment="1">
      <alignment horizontal="center" vertical="center"/>
    </xf>
    <xf numFmtId="0" fontId="11" fillId="0" borderId="3" xfId="0" applyFont="1" applyBorder="1" applyAlignment="1">
      <alignment horizontal="justify" vertical="center" wrapText="1"/>
    </xf>
    <xf numFmtId="0" fontId="10" fillId="2" borderId="9" xfId="0"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1" fillId="2" borderId="0" xfId="0" applyFont="1" applyFill="1" applyAlignment="1">
      <alignment horizontal="left" vertical="top" wrapText="1"/>
    </xf>
    <xf numFmtId="0" fontId="11" fillId="0" borderId="9" xfId="0" applyFont="1" applyBorder="1" applyAlignment="1">
      <alignment horizontal="left" vertical="center" wrapText="1"/>
    </xf>
    <xf numFmtId="0" fontId="11" fillId="0" borderId="16" xfId="0" applyFont="1" applyBorder="1" applyAlignment="1">
      <alignment horizontal="left" vertical="center" wrapText="1"/>
    </xf>
    <xf numFmtId="0" fontId="11" fillId="0" borderId="4" xfId="0" applyFont="1" applyBorder="1" applyAlignment="1">
      <alignment horizontal="left" vertical="center" wrapText="1"/>
    </xf>
    <xf numFmtId="0" fontId="10" fillId="0" borderId="23" xfId="0" applyFont="1" applyBorder="1" applyAlignment="1">
      <alignment horizontal="center"/>
    </xf>
    <xf numFmtId="0" fontId="10" fillId="0" borderId="6" xfId="0" applyFont="1" applyBorder="1" applyAlignment="1">
      <alignment horizontal="center"/>
    </xf>
    <xf numFmtId="0" fontId="10" fillId="0" borderId="29" xfId="0" applyFont="1" applyBorder="1" applyAlignment="1">
      <alignment horizontal="center"/>
    </xf>
    <xf numFmtId="0" fontId="10" fillId="0" borderId="7" xfId="0" applyFont="1" applyBorder="1" applyAlignment="1">
      <alignment horizontal="center"/>
    </xf>
    <xf numFmtId="0" fontId="10" fillId="0" borderId="25" xfId="0" applyFont="1" applyBorder="1" applyAlignment="1">
      <alignment horizontal="center"/>
    </xf>
    <xf numFmtId="0" fontId="10" fillId="0" borderId="8" xfId="0" applyFont="1" applyBorder="1" applyAlignment="1">
      <alignment horizont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164" fontId="10" fillId="2" borderId="5" xfId="0" applyNumberFormat="1" applyFont="1" applyFill="1" applyBorder="1" applyAlignment="1">
      <alignment horizontal="center" wrapText="1"/>
    </xf>
    <xf numFmtId="0" fontId="0" fillId="2" borderId="13" xfId="0" applyFill="1" applyBorder="1" applyAlignment="1">
      <alignment horizontal="center" wrapText="1"/>
    </xf>
    <xf numFmtId="164" fontId="10" fillId="2" borderId="23"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25" xfId="0" applyNumberFormat="1"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0" fontId="2" fillId="2" borderId="9" xfId="0" applyFont="1" applyFill="1" applyBorder="1" applyAlignment="1">
      <alignment horizontal="left" wrapText="1"/>
    </xf>
    <xf numFmtId="0" fontId="2" fillId="2" borderId="16" xfId="0" applyFont="1" applyFill="1" applyBorder="1" applyAlignment="1">
      <alignment horizontal="left" wrapText="1"/>
    </xf>
    <xf numFmtId="0" fontId="2" fillId="2" borderId="4" xfId="0" applyFont="1" applyFill="1" applyBorder="1" applyAlignment="1">
      <alignment horizontal="left" wrapText="1"/>
    </xf>
    <xf numFmtId="0" fontId="21" fillId="5"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6"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8" xfId="0" applyFont="1" applyBorder="1" applyAlignment="1">
      <alignment horizontal="left" vertical="center" wrapText="1"/>
    </xf>
    <xf numFmtId="0" fontId="20" fillId="2" borderId="9" xfId="0" applyFont="1" applyFill="1" applyBorder="1" applyAlignment="1">
      <alignment horizontal="center"/>
    </xf>
    <xf numFmtId="0" fontId="20" fillId="2" borderId="16" xfId="0" applyFont="1" applyFill="1" applyBorder="1" applyAlignment="1">
      <alignment horizontal="center"/>
    </xf>
    <xf numFmtId="0" fontId="20" fillId="2" borderId="4" xfId="0" applyFont="1" applyFill="1" applyBorder="1" applyAlignment="1">
      <alignment horizontal="center"/>
    </xf>
    <xf numFmtId="0" fontId="20" fillId="2" borderId="9" xfId="0" applyFont="1" applyFill="1" applyBorder="1" applyAlignment="1">
      <alignment horizontal="left" vertical="center"/>
    </xf>
    <xf numFmtId="0" fontId="20" fillId="2" borderId="4" xfId="0" applyFont="1" applyFill="1" applyBorder="1" applyAlignment="1">
      <alignment horizontal="left" vertical="center"/>
    </xf>
    <xf numFmtId="164" fontId="19" fillId="2" borderId="9" xfId="0" applyNumberFormat="1" applyFont="1" applyFill="1" applyBorder="1" applyAlignment="1">
      <alignment horizontal="left" vertical="center" wrapText="1"/>
    </xf>
    <xf numFmtId="164" fontId="19" fillId="2" borderId="16" xfId="0" applyNumberFormat="1" applyFont="1" applyFill="1" applyBorder="1" applyAlignment="1">
      <alignment horizontal="left" vertical="center" wrapText="1"/>
    </xf>
    <xf numFmtId="164" fontId="19" fillId="2" borderId="4" xfId="0" applyNumberFormat="1" applyFont="1" applyFill="1" applyBorder="1" applyAlignment="1">
      <alignment horizontal="left" vertical="center" wrapText="1"/>
    </xf>
    <xf numFmtId="0" fontId="20" fillId="2" borderId="3" xfId="0" applyFont="1" applyFill="1" applyBorder="1" applyAlignment="1">
      <alignment horizontal="left" vertical="center" wrapText="1"/>
    </xf>
    <xf numFmtId="164" fontId="19" fillId="2" borderId="23" xfId="0" applyNumberFormat="1" applyFont="1" applyFill="1" applyBorder="1" applyAlignment="1">
      <alignment horizontal="left" vertical="center" wrapText="1"/>
    </xf>
    <xf numFmtId="164" fontId="19" fillId="2" borderId="24" xfId="0" applyNumberFormat="1" applyFont="1" applyFill="1" applyBorder="1" applyAlignment="1">
      <alignment horizontal="left" vertical="center" wrapText="1"/>
    </xf>
    <xf numFmtId="164" fontId="19" fillId="2" borderId="6" xfId="0" applyNumberFormat="1" applyFont="1" applyFill="1" applyBorder="1" applyAlignment="1">
      <alignment horizontal="left" vertical="center" wrapText="1"/>
    </xf>
    <xf numFmtId="164" fontId="19" fillId="2" borderId="25" xfId="0" applyNumberFormat="1" applyFont="1" applyFill="1" applyBorder="1" applyAlignment="1">
      <alignment horizontal="left" vertical="center" wrapText="1"/>
    </xf>
    <xf numFmtId="164" fontId="19" fillId="2" borderId="26" xfId="0" applyNumberFormat="1" applyFont="1" applyFill="1" applyBorder="1" applyAlignment="1">
      <alignment horizontal="left" vertical="center" wrapText="1"/>
    </xf>
    <xf numFmtId="164" fontId="19" fillId="2" borderId="8" xfId="0" applyNumberFormat="1" applyFont="1" applyFill="1" applyBorder="1" applyAlignment="1">
      <alignment horizontal="left" vertical="center" wrapText="1"/>
    </xf>
    <xf numFmtId="0" fontId="20" fillId="2" borderId="3" xfId="0" applyFont="1" applyFill="1" applyBorder="1" applyAlignment="1">
      <alignment horizontal="center" vertical="center"/>
    </xf>
    <xf numFmtId="0" fontId="19" fillId="2" borderId="24" xfId="0" applyFont="1" applyFill="1" applyBorder="1" applyAlignment="1">
      <alignment horizontal="justify"/>
    </xf>
    <xf numFmtId="0" fontId="19" fillId="2" borderId="0" xfId="0" applyFont="1" applyFill="1" applyAlignment="1">
      <alignment horizontal="justify"/>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3"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6" xfId="0" applyFont="1" applyBorder="1" applyAlignment="1">
      <alignment horizontal="justify" vertical="center" wrapText="1"/>
    </xf>
    <xf numFmtId="0" fontId="16" fillId="2" borderId="24" xfId="0" applyFont="1" applyFill="1" applyBorder="1" applyAlignment="1">
      <alignment horizontal="center" vertical="top" wrapText="1"/>
    </xf>
    <xf numFmtId="0" fontId="16" fillId="2" borderId="26" xfId="0" applyFont="1" applyFill="1" applyBorder="1" applyAlignment="1">
      <alignment horizontal="center" vertical="top" wrapText="1"/>
    </xf>
    <xf numFmtId="0" fontId="0" fillId="0" borderId="3" xfId="0" applyBorder="1" applyAlignment="1">
      <alignment horizontal="center"/>
    </xf>
    <xf numFmtId="0" fontId="5" fillId="2" borderId="7" xfId="0" applyFont="1" applyFill="1" applyBorder="1" applyAlignment="1">
      <alignment horizontal="left" vertical="center" wrapText="1"/>
    </xf>
    <xf numFmtId="168" fontId="50" fillId="0" borderId="5" xfId="0" applyNumberFormat="1" applyFont="1" applyBorder="1" applyAlignment="1">
      <alignment horizontal="center" vertical="center" wrapText="1"/>
    </xf>
    <xf numFmtId="168" fontId="57" fillId="0" borderId="13" xfId="0" applyNumberFormat="1" applyFont="1" applyBorder="1" applyAlignment="1">
      <alignment horizontal="center" vertical="center" wrapText="1"/>
    </xf>
    <xf numFmtId="0" fontId="43" fillId="0" borderId="0" xfId="0" applyFont="1" applyAlignment="1">
      <alignment horizontal="left" vertical="center" wrapText="1"/>
    </xf>
    <xf numFmtId="168" fontId="10" fillId="0" borderId="5" xfId="0" applyNumberFormat="1" applyFont="1" applyBorder="1" applyAlignment="1">
      <alignment horizontal="center" vertical="center" wrapText="1"/>
    </xf>
    <xf numFmtId="168" fontId="0" fillId="0" borderId="13" xfId="0" applyNumberFormat="1" applyBorder="1" applyAlignment="1">
      <alignment horizontal="center" vertical="center" wrapText="1"/>
    </xf>
    <xf numFmtId="0" fontId="58" fillId="2" borderId="9" xfId="0" applyFont="1" applyFill="1" applyBorder="1" applyAlignment="1">
      <alignment horizontal="left" vertical="center" wrapText="1"/>
    </xf>
    <xf numFmtId="0" fontId="58" fillId="2" borderId="16" xfId="0" applyFont="1" applyFill="1" applyBorder="1" applyAlignment="1">
      <alignment horizontal="left" vertical="center" wrapText="1"/>
    </xf>
    <xf numFmtId="0" fontId="58" fillId="2" borderId="4" xfId="0" applyFont="1" applyFill="1" applyBorder="1" applyAlignment="1">
      <alignment horizontal="left" vertical="center" wrapText="1"/>
    </xf>
    <xf numFmtId="0" fontId="59" fillId="0" borderId="9" xfId="0" applyFont="1" applyBorder="1" applyAlignment="1">
      <alignment horizontal="left" vertical="center" wrapText="1"/>
    </xf>
    <xf numFmtId="0" fontId="59" fillId="0" borderId="16" xfId="0" applyFont="1" applyBorder="1" applyAlignment="1">
      <alignment horizontal="left" vertical="center" wrapText="1"/>
    </xf>
    <xf numFmtId="0" fontId="59" fillId="0" borderId="4" xfId="0" applyFont="1" applyBorder="1" applyAlignment="1">
      <alignment horizontal="left" vertical="center" wrapText="1"/>
    </xf>
    <xf numFmtId="0" fontId="59" fillId="2" borderId="9" xfId="0" applyFont="1" applyFill="1" applyBorder="1" applyAlignment="1">
      <alignment horizontal="left" vertical="center" wrapText="1"/>
    </xf>
    <xf numFmtId="0" fontId="59" fillId="2" borderId="16" xfId="0" applyFont="1" applyFill="1" applyBorder="1" applyAlignment="1">
      <alignment horizontal="left" vertical="center" wrapText="1"/>
    </xf>
    <xf numFmtId="0" fontId="59" fillId="2" borderId="4" xfId="0" applyFont="1" applyFill="1" applyBorder="1" applyAlignment="1">
      <alignment horizontal="left" vertical="center" wrapText="1"/>
    </xf>
    <xf numFmtId="0" fontId="1" fillId="2" borderId="3" xfId="0" applyFont="1" applyFill="1" applyBorder="1" applyAlignment="1">
      <alignment horizontal="center" vertical="center"/>
    </xf>
    <xf numFmtId="164" fontId="2" fillId="0" borderId="13" xfId="0" applyNumberFormat="1" applyFont="1" applyBorder="1" applyAlignment="1">
      <alignment horizontal="left" vertical="center" wrapText="1"/>
    </xf>
    <xf numFmtId="164" fontId="2" fillId="2" borderId="23" xfId="0" applyNumberFormat="1" applyFont="1" applyFill="1" applyBorder="1" applyAlignment="1">
      <alignment horizontal="left" vertical="center" wrapText="1"/>
    </xf>
    <xf numFmtId="164" fontId="2" fillId="2" borderId="24" xfId="0" applyNumberFormat="1" applyFont="1" applyFill="1" applyBorder="1" applyAlignment="1">
      <alignment horizontal="left" vertical="center" wrapText="1"/>
    </xf>
    <xf numFmtId="164" fontId="2" fillId="2" borderId="6" xfId="0" applyNumberFormat="1" applyFont="1" applyFill="1" applyBorder="1" applyAlignment="1">
      <alignment horizontal="left" vertical="center" wrapText="1"/>
    </xf>
    <xf numFmtId="164" fontId="2" fillId="2" borderId="25" xfId="0" applyNumberFormat="1" applyFont="1" applyFill="1" applyBorder="1" applyAlignment="1">
      <alignment horizontal="left" vertical="center" wrapText="1"/>
    </xf>
    <xf numFmtId="164" fontId="2" fillId="2" borderId="26" xfId="0" applyNumberFormat="1" applyFont="1" applyFill="1" applyBorder="1" applyAlignment="1">
      <alignment horizontal="left" vertical="center" wrapText="1"/>
    </xf>
    <xf numFmtId="164" fontId="2" fillId="2" borderId="8" xfId="0" applyNumberFormat="1"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8" xfId="0" applyFont="1" applyBorder="1" applyAlignment="1">
      <alignment horizontal="center" vertical="center" wrapText="1"/>
    </xf>
    <xf numFmtId="0" fontId="1" fillId="0" borderId="3" xfId="0" applyFont="1" applyBorder="1" applyAlignment="1">
      <alignment horizontal="justify" vertical="center" wrapText="1"/>
    </xf>
    <xf numFmtId="0" fontId="1" fillId="5" borderId="3"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2" borderId="0" xfId="0" applyFont="1" applyFill="1" applyAlignment="1">
      <alignment horizontal="left" vertical="top" wrapText="1"/>
    </xf>
    <xf numFmtId="0" fontId="2" fillId="0" borderId="23" xfId="0" applyFont="1" applyBorder="1" applyAlignment="1">
      <alignment horizontal="center"/>
    </xf>
    <xf numFmtId="0" fontId="2" fillId="0" borderId="6" xfId="0" applyFont="1" applyBorder="1" applyAlignment="1">
      <alignment horizontal="center"/>
    </xf>
    <xf numFmtId="0" fontId="2" fillId="0" borderId="29" xfId="0" applyFont="1" applyBorder="1" applyAlignment="1">
      <alignment horizontal="center"/>
    </xf>
    <xf numFmtId="0" fontId="2" fillId="0" borderId="7" xfId="0" applyFont="1" applyBorder="1" applyAlignment="1">
      <alignment horizontal="center"/>
    </xf>
    <xf numFmtId="0" fontId="2" fillId="0" borderId="25" xfId="0" applyFont="1" applyBorder="1" applyAlignment="1">
      <alignment horizontal="center"/>
    </xf>
    <xf numFmtId="0" fontId="2" fillId="0" borderId="8" xfId="0" applyFont="1" applyBorder="1" applyAlignment="1">
      <alignment horizontal="center"/>
    </xf>
    <xf numFmtId="0" fontId="43" fillId="2" borderId="9" xfId="0" applyFont="1" applyFill="1" applyBorder="1" applyAlignment="1">
      <alignment horizontal="center" vertical="center"/>
    </xf>
    <xf numFmtId="0" fontId="43" fillId="2" borderId="16" xfId="0" applyFont="1" applyFill="1" applyBorder="1" applyAlignment="1">
      <alignment horizontal="center" vertical="center"/>
    </xf>
    <xf numFmtId="0" fontId="43" fillId="2" borderId="4" xfId="0" applyFont="1" applyFill="1" applyBorder="1" applyAlignment="1">
      <alignment horizontal="center" vertical="center"/>
    </xf>
    <xf numFmtId="164" fontId="2" fillId="2" borderId="3" xfId="0" applyNumberFormat="1" applyFont="1" applyFill="1" applyBorder="1" applyAlignment="1">
      <alignment horizontal="center" vertical="center" wrapText="1"/>
    </xf>
    <xf numFmtId="0" fontId="32" fillId="2" borderId="9" xfId="0" applyFont="1" applyFill="1" applyBorder="1" applyAlignment="1">
      <alignment horizontal="justify" vertical="center" wrapText="1"/>
    </xf>
    <xf numFmtId="0" fontId="32" fillId="2" borderId="16" xfId="0" applyFont="1" applyFill="1" applyBorder="1" applyAlignment="1">
      <alignment horizontal="justify" vertical="center" wrapText="1"/>
    </xf>
    <xf numFmtId="0" fontId="32" fillId="2" borderId="4" xfId="0" applyFont="1" applyFill="1" applyBorder="1" applyAlignment="1">
      <alignment horizontal="justify" vertical="center" wrapText="1"/>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32" fillId="2" borderId="23" xfId="0" applyFont="1" applyFill="1" applyBorder="1" applyAlignment="1">
      <alignment horizontal="left" vertical="center" wrapText="1"/>
    </xf>
    <xf numFmtId="0" fontId="32" fillId="2" borderId="24"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25"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2" fillId="2" borderId="23" xfId="0" applyFont="1" applyFill="1" applyBorder="1" applyAlignment="1">
      <alignment horizontal="justify" vertical="center" wrapText="1"/>
    </xf>
    <xf numFmtId="0" fontId="32" fillId="2" borderId="24" xfId="0" applyFont="1" applyFill="1" applyBorder="1" applyAlignment="1">
      <alignment horizontal="justify" vertical="center" wrapText="1"/>
    </xf>
    <xf numFmtId="0" fontId="32" fillId="2" borderId="6" xfId="0" applyFont="1" applyFill="1" applyBorder="1" applyAlignment="1">
      <alignment horizontal="justify" vertical="center" wrapText="1"/>
    </xf>
    <xf numFmtId="0" fontId="32" fillId="2" borderId="25" xfId="0" applyFont="1" applyFill="1" applyBorder="1" applyAlignment="1">
      <alignment horizontal="justify" vertical="center" wrapText="1"/>
    </xf>
    <xf numFmtId="0" fontId="32" fillId="2" borderId="26" xfId="0" applyFont="1" applyFill="1" applyBorder="1" applyAlignment="1">
      <alignment horizontal="justify" vertical="center" wrapText="1"/>
    </xf>
    <xf numFmtId="0" fontId="32" fillId="2" borderId="8" xfId="0" applyFont="1" applyFill="1" applyBorder="1" applyAlignment="1">
      <alignment horizontal="justify" vertical="center" wrapText="1"/>
    </xf>
    <xf numFmtId="0" fontId="32" fillId="2" borderId="5" xfId="0" applyFont="1" applyFill="1" applyBorder="1" applyAlignment="1">
      <alignment horizontal="justify" vertical="center" wrapText="1"/>
    </xf>
    <xf numFmtId="0" fontId="32" fillId="2" borderId="13" xfId="0" applyFont="1" applyFill="1" applyBorder="1" applyAlignment="1">
      <alignment horizontal="justify" vertical="center" wrapText="1"/>
    </xf>
    <xf numFmtId="0" fontId="7" fillId="2" borderId="9"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17" fillId="0" borderId="35" xfId="0" applyFont="1" applyBorder="1" applyAlignment="1">
      <alignment horizontal="center" vertical="center"/>
    </xf>
    <xf numFmtId="0" fontId="32" fillId="2" borderId="29" xfId="0" applyFont="1" applyFill="1" applyBorder="1" applyAlignment="1">
      <alignment horizontal="justify" vertical="center" wrapText="1"/>
    </xf>
    <xf numFmtId="0" fontId="32" fillId="2" borderId="0" xfId="0" applyFont="1" applyFill="1" applyAlignment="1">
      <alignment horizontal="justify" vertical="center" wrapText="1"/>
    </xf>
    <xf numFmtId="0" fontId="32" fillId="2" borderId="7" xfId="0" applyFont="1" applyFill="1" applyBorder="1" applyAlignment="1">
      <alignment horizontal="justify" vertical="center" wrapText="1"/>
    </xf>
    <xf numFmtId="0" fontId="7" fillId="2" borderId="35" xfId="0" applyFont="1" applyFill="1" applyBorder="1" applyAlignment="1">
      <alignment horizontal="center" vertical="center" wrapText="1"/>
    </xf>
    <xf numFmtId="0" fontId="32" fillId="2" borderId="35" xfId="0" applyFont="1" applyFill="1" applyBorder="1" applyAlignment="1">
      <alignment horizontal="justify" vertical="center" wrapText="1"/>
    </xf>
    <xf numFmtId="0" fontId="20" fillId="0" borderId="3" xfId="0" applyFont="1" applyBorder="1" applyAlignment="1">
      <alignment horizontal="center"/>
    </xf>
    <xf numFmtId="0" fontId="19" fillId="0" borderId="3" xfId="0" applyFont="1" applyBorder="1" applyAlignment="1">
      <alignment horizont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left" vertical="top" wrapText="1"/>
    </xf>
    <xf numFmtId="0" fontId="0" fillId="0" borderId="0" xfId="0"/>
    <xf numFmtId="164" fontId="10" fillId="0" borderId="23" xfId="0" applyNumberFormat="1" applyFont="1" applyBorder="1" applyAlignment="1">
      <alignment horizontal="center" wrapText="1"/>
    </xf>
    <xf numFmtId="164" fontId="10" fillId="0" borderId="24" xfId="0" applyNumberFormat="1" applyFont="1" applyBorder="1" applyAlignment="1">
      <alignment horizontal="center" wrapText="1"/>
    </xf>
    <xf numFmtId="164" fontId="10" fillId="0" borderId="6" xfId="0" applyNumberFormat="1" applyFont="1" applyBorder="1" applyAlignment="1">
      <alignment horizontal="center" wrapText="1"/>
    </xf>
    <xf numFmtId="164" fontId="10" fillId="0" borderId="25" xfId="0" applyNumberFormat="1" applyFont="1" applyBorder="1" applyAlignment="1">
      <alignment horizontal="center" wrapText="1"/>
    </xf>
    <xf numFmtId="164" fontId="10" fillId="0" borderId="26" xfId="0" applyNumberFormat="1" applyFont="1" applyBorder="1" applyAlignment="1">
      <alignment horizontal="center" wrapText="1"/>
    </xf>
    <xf numFmtId="164" fontId="10" fillId="0" borderId="8" xfId="0" applyNumberFormat="1" applyFont="1" applyBorder="1" applyAlignment="1">
      <alignment horizontal="center"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31" xfId="0" applyFont="1" applyBorder="1" applyAlignment="1">
      <alignment horizontal="left" vertical="center" wrapText="1"/>
    </xf>
    <xf numFmtId="0" fontId="17" fillId="0" borderId="29"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8" xfId="0" applyFont="1" applyBorder="1" applyAlignment="1">
      <alignment horizontal="left" vertical="center" wrapText="1"/>
    </xf>
    <xf numFmtId="0" fontId="17" fillId="0" borderId="55" xfId="0" applyFont="1" applyBorder="1" applyAlignment="1">
      <alignment horizontal="left" vertical="center" wrapText="1"/>
    </xf>
    <xf numFmtId="0" fontId="17" fillId="0" borderId="35" xfId="0" applyFont="1" applyBorder="1" applyAlignment="1">
      <alignment horizontal="left" vertical="center" wrapText="1"/>
    </xf>
    <xf numFmtId="0" fontId="17" fillId="0" borderId="13" xfId="0" applyFont="1" applyBorder="1" applyAlignment="1">
      <alignment horizontal="left" vertical="center" wrapText="1"/>
    </xf>
    <xf numFmtId="0" fontId="4" fillId="2" borderId="5"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13" xfId="0" applyFont="1" applyFill="1" applyBorder="1" applyAlignment="1">
      <alignment horizontal="left" vertical="center" wrapText="1"/>
    </xf>
    <xf numFmtId="164" fontId="10" fillId="0" borderId="5" xfId="0" applyNumberFormat="1" applyFont="1" applyBorder="1" applyAlignment="1">
      <alignment horizontal="center" wrapText="1"/>
    </xf>
    <xf numFmtId="0" fontId="0" fillId="0" borderId="13" xfId="0" applyBorder="1" applyAlignment="1">
      <alignment horizontal="center" wrapText="1"/>
    </xf>
    <xf numFmtId="0" fontId="32" fillId="0" borderId="0" xfId="0" applyFont="1" applyAlignment="1">
      <alignment horizontal="center" vertical="center" wrapText="1"/>
    </xf>
    <xf numFmtId="14" fontId="2" fillId="2" borderId="5" xfId="0" applyNumberFormat="1" applyFont="1" applyFill="1" applyBorder="1" applyAlignment="1">
      <alignment horizontal="center" vertical="center" wrapText="1"/>
    </xf>
    <xf numFmtId="14" fontId="2" fillId="2" borderId="13"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0" fontId="1" fillId="2" borderId="9"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1" fillId="2" borderId="3" xfId="0" applyFont="1" applyFill="1" applyBorder="1" applyAlignment="1">
      <alignment horizontal="justify" vertical="center" wrapText="1"/>
    </xf>
    <xf numFmtId="164" fontId="2" fillId="2" borderId="13" xfId="0" applyNumberFormat="1" applyFont="1" applyFill="1" applyBorder="1" applyAlignment="1">
      <alignment horizontal="left" vertical="center" wrapText="1"/>
    </xf>
    <xf numFmtId="164" fontId="2" fillId="2" borderId="3" xfId="0" applyNumberFormat="1"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14" fontId="1" fillId="2" borderId="5" xfId="0" applyNumberFormat="1" applyFont="1" applyFill="1" applyBorder="1" applyAlignment="1">
      <alignment horizontal="left" vertical="center" wrapText="1"/>
    </xf>
    <xf numFmtId="14" fontId="1" fillId="2" borderId="13" xfId="0" applyNumberFormat="1"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67"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5"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2" borderId="3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3" xfId="0" applyFont="1" applyFill="1" applyBorder="1" applyAlignment="1">
      <alignment horizontal="center"/>
    </xf>
    <xf numFmtId="0" fontId="2" fillId="2" borderId="6" xfId="0" applyFont="1" applyFill="1" applyBorder="1" applyAlignment="1">
      <alignment horizontal="center"/>
    </xf>
    <xf numFmtId="0" fontId="2" fillId="2" borderId="29" xfId="0" applyFont="1" applyFill="1" applyBorder="1" applyAlignment="1">
      <alignment horizontal="center"/>
    </xf>
    <xf numFmtId="0" fontId="2" fillId="2" borderId="7" xfId="0" applyFont="1" applyFill="1" applyBorder="1" applyAlignment="1">
      <alignment horizontal="center"/>
    </xf>
    <xf numFmtId="0" fontId="2" fillId="2" borderId="25" xfId="0" applyFont="1" applyFill="1" applyBorder="1" applyAlignment="1">
      <alignment horizontal="center"/>
    </xf>
    <xf numFmtId="0" fontId="2" fillId="2" borderId="8" xfId="0" applyFont="1" applyFill="1" applyBorder="1" applyAlignment="1">
      <alignment horizontal="center"/>
    </xf>
    <xf numFmtId="0" fontId="43" fillId="2" borderId="23"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26"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28" fillId="2" borderId="0" xfId="0" applyFont="1" applyFill="1" applyAlignment="1">
      <alignment horizontal="left" vertical="center" wrapText="1"/>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1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3" xfId="0" applyFont="1" applyBorder="1" applyAlignment="1">
      <alignment horizontal="center" vertical="center" wrapText="1"/>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17" fillId="0" borderId="6" xfId="0" applyFont="1" applyBorder="1" applyAlignment="1">
      <alignment horizontal="left" vertical="center" wrapText="1"/>
    </xf>
    <xf numFmtId="0" fontId="21" fillId="0" borderId="5" xfId="0" applyFont="1" applyBorder="1" applyAlignment="1">
      <alignment horizontal="left" vertical="center" wrapText="1"/>
    </xf>
    <xf numFmtId="0" fontId="21" fillId="0" borderId="35" xfId="0" applyFont="1" applyBorder="1" applyAlignment="1">
      <alignment horizontal="left" vertical="center" wrapText="1"/>
    </xf>
    <xf numFmtId="0" fontId="21" fillId="0" borderId="13" xfId="0" applyFont="1" applyBorder="1" applyAlignment="1">
      <alignment horizontal="left"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21" fillId="0" borderId="9"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6" xfId="0" applyFont="1" applyBorder="1" applyAlignment="1">
      <alignment horizontal="justify"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6" xfId="0" applyFont="1" applyBorder="1" applyAlignment="1">
      <alignment horizontal="center" vertical="center" wrapText="1"/>
    </xf>
    <xf numFmtId="0" fontId="17" fillId="0" borderId="23" xfId="0" applyFont="1" applyBorder="1" applyAlignment="1">
      <alignment horizontal="justify" vertical="center" wrapText="1"/>
    </xf>
    <xf numFmtId="0" fontId="21" fillId="0" borderId="0" xfId="0" applyFont="1" applyAlignment="1">
      <alignment horizontal="left" vertical="center" wrapText="1"/>
    </xf>
    <xf numFmtId="164" fontId="17" fillId="0" borderId="23" xfId="0" applyNumberFormat="1" applyFont="1" applyBorder="1" applyAlignment="1">
      <alignment horizontal="left" wrapText="1"/>
    </xf>
    <xf numFmtId="164" fontId="17" fillId="0" borderId="24" xfId="0" applyNumberFormat="1" applyFont="1" applyBorder="1" applyAlignment="1">
      <alignment horizontal="left" wrapText="1"/>
    </xf>
    <xf numFmtId="164" fontId="17" fillId="0" borderId="6" xfId="0" applyNumberFormat="1" applyFont="1" applyBorder="1" applyAlignment="1">
      <alignment horizontal="left" wrapText="1"/>
    </xf>
    <xf numFmtId="164" fontId="17" fillId="0" borderId="25" xfId="0" applyNumberFormat="1" applyFont="1" applyBorder="1" applyAlignment="1">
      <alignment horizontal="left" wrapText="1"/>
    </xf>
    <xf numFmtId="164" fontId="17" fillId="0" borderId="26" xfId="0" applyNumberFormat="1" applyFont="1" applyBorder="1" applyAlignment="1">
      <alignment horizontal="left" wrapText="1"/>
    </xf>
    <xf numFmtId="164" fontId="17" fillId="0" borderId="8" xfId="0" applyNumberFormat="1" applyFont="1" applyBorder="1" applyAlignment="1">
      <alignment horizontal="left" wrapText="1"/>
    </xf>
    <xf numFmtId="0" fontId="21" fillId="0" borderId="3" xfId="0" applyFont="1" applyBorder="1" applyAlignment="1">
      <alignment horizontal="center"/>
    </xf>
    <xf numFmtId="0" fontId="17" fillId="0" borderId="3" xfId="0" applyFont="1" applyBorder="1" applyAlignment="1">
      <alignment horizontal="center" wrapText="1"/>
    </xf>
    <xf numFmtId="0" fontId="17" fillId="0" borderId="9" xfId="0" applyFont="1" applyBorder="1" applyAlignment="1">
      <alignment horizontal="left" vertical="top" wrapText="1"/>
    </xf>
    <xf numFmtId="0" fontId="17" fillId="0" borderId="16" xfId="0" applyFont="1" applyBorder="1" applyAlignment="1">
      <alignment horizontal="left" vertical="top" wrapText="1"/>
    </xf>
    <xf numFmtId="0" fontId="17" fillId="0" borderId="4" xfId="0" applyFont="1" applyBorder="1" applyAlignment="1">
      <alignment horizontal="left" vertical="top" wrapText="1"/>
    </xf>
    <xf numFmtId="164" fontId="17" fillId="0" borderId="5" xfId="0" applyNumberFormat="1" applyFont="1" applyBorder="1" applyAlignment="1">
      <alignment horizontal="center" wrapText="1"/>
    </xf>
    <xf numFmtId="0" fontId="25" fillId="0" borderId="13" xfId="0" applyFont="1" applyBorder="1" applyAlignment="1">
      <alignment horizontal="center" wrapText="1"/>
    </xf>
    <xf numFmtId="0" fontId="17" fillId="0" borderId="9" xfId="0" applyFont="1" applyBorder="1" applyAlignment="1">
      <alignment horizontal="left" vertical="top"/>
    </xf>
    <xf numFmtId="0" fontId="17" fillId="0" borderId="16" xfId="0" applyFont="1" applyBorder="1" applyAlignment="1">
      <alignment horizontal="left" vertical="top"/>
    </xf>
    <xf numFmtId="0" fontId="17" fillId="0" borderId="4" xfId="0" applyFont="1" applyBorder="1" applyAlignment="1">
      <alignment horizontal="left" vertical="top"/>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17" fillId="0" borderId="1" xfId="0" applyFont="1" applyBorder="1" applyAlignment="1">
      <alignment horizontal="left" vertical="top" wrapText="1"/>
    </xf>
    <xf numFmtId="0" fontId="25" fillId="0" borderId="23" xfId="0" applyFont="1" applyBorder="1" applyAlignment="1">
      <alignment horizontal="center"/>
    </xf>
    <xf numFmtId="0" fontId="25" fillId="0" borderId="6" xfId="0" applyFont="1" applyBorder="1" applyAlignment="1">
      <alignment horizontal="center"/>
    </xf>
    <xf numFmtId="0" fontId="25" fillId="0" borderId="29" xfId="0" applyFont="1" applyBorder="1" applyAlignment="1">
      <alignment horizontal="center"/>
    </xf>
    <xf numFmtId="0" fontId="25" fillId="0" borderId="7" xfId="0" applyFont="1" applyBorder="1" applyAlignment="1">
      <alignment horizontal="center"/>
    </xf>
    <xf numFmtId="0" fontId="25" fillId="0" borderId="25" xfId="0" applyFont="1" applyBorder="1" applyAlignment="1">
      <alignment horizontal="center"/>
    </xf>
    <xf numFmtId="0" fontId="25" fillId="0" borderId="8" xfId="0" applyFont="1" applyBorder="1" applyAlignment="1">
      <alignment horizont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xf>
    <xf numFmtId="0" fontId="21" fillId="0" borderId="16" xfId="0" applyFont="1" applyBorder="1" applyAlignment="1">
      <alignment horizontal="center" vertical="center"/>
    </xf>
    <xf numFmtId="0" fontId="21" fillId="0" borderId="4" xfId="0" applyFont="1" applyBorder="1" applyAlignment="1">
      <alignment horizontal="center" vertical="center"/>
    </xf>
    <xf numFmtId="0" fontId="32" fillId="0" borderId="0" xfId="0" applyFont="1" applyAlignment="1">
      <alignment horizontal="left" vertical="center" wrapText="1"/>
    </xf>
    <xf numFmtId="0" fontId="32" fillId="0" borderId="7" xfId="0" applyFont="1" applyBorder="1" applyAlignment="1">
      <alignment horizontal="center" vertical="center" wrapText="1"/>
    </xf>
    <xf numFmtId="0" fontId="43" fillId="2" borderId="3"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20" fillId="2" borderId="3" xfId="0" applyFont="1" applyFill="1" applyBorder="1" applyAlignment="1">
      <alignment horizontal="justify" vertical="center" wrapText="1"/>
    </xf>
    <xf numFmtId="0" fontId="43" fillId="0" borderId="3" xfId="0" applyFont="1" applyBorder="1" applyAlignment="1">
      <alignment horizontal="left" vertical="center" wrapText="1"/>
    </xf>
    <xf numFmtId="0" fontId="43" fillId="0" borderId="3" xfId="0" applyFont="1" applyBorder="1" applyAlignment="1">
      <alignment horizontal="justify" vertical="center" wrapText="1"/>
    </xf>
    <xf numFmtId="0" fontId="89" fillId="2" borderId="3" xfId="0" applyFont="1" applyFill="1" applyBorder="1" applyAlignment="1">
      <alignment horizontal="justify" vertical="center" wrapText="1"/>
    </xf>
    <xf numFmtId="0" fontId="11" fillId="0" borderId="9" xfId="0" applyFont="1" applyBorder="1" applyAlignment="1">
      <alignment horizontal="left" vertical="top"/>
    </xf>
    <xf numFmtId="0" fontId="11" fillId="0" borderId="16" xfId="0" applyFont="1" applyBorder="1" applyAlignment="1">
      <alignment horizontal="left" vertical="top"/>
    </xf>
    <xf numFmtId="0" fontId="11" fillId="0" borderId="4" xfId="0" applyFont="1" applyBorder="1" applyAlignment="1">
      <alignment horizontal="left" vertical="top"/>
    </xf>
  </cellXfs>
  <cellStyles count="6">
    <cellStyle name="Hipervínculo" xfId="1" builtinId="8"/>
    <cellStyle name="Millares [0]" xfId="3" builtinId="6"/>
    <cellStyle name="Millares [0] 2" xfId="4" xr:uid="{00000000-0005-0000-0000-000032000000}"/>
    <cellStyle name="Millares [0] 3" xfId="5" xr:uid="{0375ECDA-035B-457E-BAD5-828EB5946674}"/>
    <cellStyle name="Normal" xfId="0" builtinId="0"/>
    <cellStyle name="Porcentaje" xfId="2" builtinId="5"/>
  </cellStyles>
  <dxfs count="2">
    <dxf>
      <fill>
        <patternFill>
          <bgColor rgb="FF00FF00"/>
        </patternFill>
      </fill>
    </dxf>
    <dxf>
      <fill>
        <patternFill>
          <bgColor rgb="FF00FF00"/>
        </patternFill>
      </fill>
    </dxf>
  </dxfs>
  <tableStyles count="0" defaultTableStyle="TableStyleMedium9"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https://fonade-my.sharepoint.com/personal/mlopez1_enterritorio_gov_co/Documents/Asesoria%20CI/PM%20ACI/Soportes_Junio_2019/A48%20MEN%20197060/eventos%20de%20riesgo/201900080.pdf" TargetMode="External"/><Relationship Id="rId2" Type="http://schemas.openxmlformats.org/officeDocument/2006/relationships/image" Target="../media/image5.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https://fonade-my.sharepoint.com/personal/mlopez1_fonade_gov_co/Documents/Asesoria%20CI/PM%20ACI/Soportes%20Marzo%202019/A44%20DNP%20216138/A4%20Mapa%20Riesgo%20G%20Financiera%20dic18" TargetMode="External"/><Relationship Id="rId2" Type="http://schemas.openxmlformats.org/officeDocument/2006/relationships/hyperlink" Target="https://fonade-my.sharepoint.com/personal/mlopez1_fonade_gov_co/Documents/Asesoria%20CI/PM%20ACI/Soportes%20Marzo%202019/A44%20DNP%20216138/A2%20y%20A3" TargetMode="External"/><Relationship Id="rId1" Type="http://schemas.openxmlformats.org/officeDocument/2006/relationships/hyperlink" Target="https://fonade-my.sharepoint.com/personal/mlopez1_fonade_gov_co/Documents/Asesoria%20CI/PM%20ACI/Soportes%20Marzo%202019/A44%20DNP%20216138/A1%20Memorando%2020196300069443.pdf" TargetMode="External"/><Relationship Id="rId4"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https://fonade-my.sharepoint.com/personal/mlopez1_fonade_gov_co/Documents/Asesoria%20CI/PM%20ACI/Soportes%20Marzo%202019/A44%20DNP%20216138/A2%20y%20A3" TargetMode="External"/><Relationship Id="rId2" Type="http://schemas.openxmlformats.org/officeDocument/2006/relationships/hyperlink" Target="https://fonade-my.sharepoint.com/personal/mlopez1_fonade_gov_co/Documents/Asesoria%20CI/PM%20ACI/Soportes%20Marzo%202019/A44%20DNP%20216138/A4%20Mapa%20Riesgo%20G%20Financiera%20dic18" TargetMode="External"/><Relationship Id="rId1" Type="http://schemas.openxmlformats.org/officeDocument/2006/relationships/hyperlink" Target="https://fonade-my.sharepoint.com/personal/mlopez1_fonade_gov_co/Documents/Asesoria%20CI/PM%20ACI/Soportes%20Marzo%202019/A44%20DNP%20216138/A1%20Memorando%2020196300069443.pdf" TargetMode="External"/><Relationship Id="rId4"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fonade-my.sharepoint.com/personal/mlopez1_fonade_gov_co/Documents/Asesoria%20CI/PM%20ACI/Soportes%20Marzo%202019/A44%20DNP%20216138/A2%20y%20A3" TargetMode="External"/><Relationship Id="rId1" Type="http://schemas.openxmlformats.org/officeDocument/2006/relationships/hyperlink" Target="https://fonade-my.sharepoint.com/personal/mlopez1_fonade_gov_co/Documents/Asesoria%20CI/PM%20ACI/Soportes%20Marzo%202019/A44%20DNP%20216138/A1%20Memorando%2020196300069443.pdf" TargetMode="External"/></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fonade-my.sharepoint.com/personal/mlopez1_fonade_gov_co/Documents/Asesoria%20CI/PM%20ACI/Soportes_Diciembre_2018/13%20Fabricas/Observacion%2011"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https://fonade-my.sharepoint.com/personal/mlopez1_enterritorio_gov_co/Documents/Asesoria%20CI/PM%20ACI/Soportes_Junio_2019/A41%20Coldeportes%20217009/Obs%202/actividad%202.%20Lista_Asistencia.tif" TargetMode="External"/><Relationship Id="rId2" Type="http://schemas.openxmlformats.org/officeDocument/2006/relationships/hyperlink" Target="https://fonade-my.sharepoint.com/personal/mlopez1_enterritorio_gov_co/Documents/Asesoria%20CI/PM%20ACI/Soportes_Junio_2019/A41%20Coldeportes%20217009/Obs%202/actividad%201.%20Encuesta.pdf" TargetMode="External"/><Relationship Id="rId1" Type="http://schemas.openxmlformats.org/officeDocument/2006/relationships/hyperlink" Target="https://fonade-my.sharepoint.com/personal/mlopez1_enterritorio_gov_co/Documents/Asesoria%20CI/PM%20ACI/Soportes_Junio_2019/A41%20Coldeportes%20217009/Obs%201/Actividad%203%20Memorando.tif" TargetMode="External"/><Relationship Id="rId5" Type="http://schemas.openxmlformats.org/officeDocument/2006/relationships/image" Target="../media/image4.jpeg"/><Relationship Id="rId4" Type="http://schemas.openxmlformats.org/officeDocument/2006/relationships/hyperlink" Target="https://fonade-my.sharepoint.com/personal/mlopez1_enterritorio_gov_co/Documents/Asesoria%20CI/PM%20ACI/Soportes_Junio_2019/A41%20Coldeportes%20217009/Obs%202/actividad%203.%20%20Evaluacion_Proveedores.pdf"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52917</xdr:rowOff>
    </xdr:from>
    <xdr:to>
      <xdr:col>0</xdr:col>
      <xdr:colOff>984174</xdr:colOff>
      <xdr:row>2</xdr:row>
      <xdr:rowOff>31750</xdr:rowOff>
    </xdr:to>
    <xdr:pic>
      <xdr:nvPicPr>
        <xdr:cNvPr id="3" name="Imagen 2">
          <a:extLst>
            <a:ext uri="{FF2B5EF4-FFF2-40B4-BE49-F238E27FC236}">
              <a16:creationId xmlns:a16="http://schemas.microsoft.com/office/drawing/2014/main" id="{2740343C-9E5C-4F54-9E79-2C16EFAA78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754" t="21900" r="3046" b="5153"/>
        <a:stretch/>
      </xdr:blipFill>
      <xdr:spPr>
        <a:xfrm>
          <a:off x="0" y="211667"/>
          <a:ext cx="983551" cy="317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976313</xdr:colOff>
      <xdr:row>0</xdr:row>
      <xdr:rowOff>59531</xdr:rowOff>
    </xdr:from>
    <xdr:to>
      <xdr:col>1</xdr:col>
      <xdr:colOff>1297860</xdr:colOff>
      <xdr:row>2</xdr:row>
      <xdr:rowOff>119062</xdr:rowOff>
    </xdr:to>
    <xdr:pic>
      <xdr:nvPicPr>
        <xdr:cNvPr id="2" name="Imagen 1">
          <a:extLst>
            <a:ext uri="{FF2B5EF4-FFF2-40B4-BE49-F238E27FC236}">
              <a16:creationId xmlns:a16="http://schemas.microsoft.com/office/drawing/2014/main" id="{B89B641C-82EC-4CC3-AD24-88B4D0A53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3" y="59531"/>
          <a:ext cx="1588372" cy="44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998238</xdr:colOff>
      <xdr:row>2</xdr:row>
      <xdr:rowOff>143567</xdr:rowOff>
    </xdr:to>
    <xdr:pic>
      <xdr:nvPicPr>
        <xdr:cNvPr id="2" name="Imagen 1" descr="Logo Firma">
          <a:extLst>
            <a:ext uri="{FF2B5EF4-FFF2-40B4-BE49-F238E27FC236}">
              <a16:creationId xmlns:a16="http://schemas.microsoft.com/office/drawing/2014/main" id="{6B4FD7E8-FD30-499F-B913-72E74D080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5463" cy="562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432955</xdr:colOff>
      <xdr:row>1</xdr:row>
      <xdr:rowOff>225137</xdr:rowOff>
    </xdr:from>
    <xdr:to>
      <xdr:col>1</xdr:col>
      <xdr:colOff>616396</xdr:colOff>
      <xdr:row>2</xdr:row>
      <xdr:rowOff>338371</xdr:rowOff>
    </xdr:to>
    <xdr:pic>
      <xdr:nvPicPr>
        <xdr:cNvPr id="3" name="Imagen 2" descr="cid:image005.png@01D4E15B.A0C2C6E0">
          <a:extLst>
            <a:ext uri="{FF2B5EF4-FFF2-40B4-BE49-F238E27FC236}">
              <a16:creationId xmlns:a16="http://schemas.microsoft.com/office/drawing/2014/main" id="{4D7B1EE8-95BF-4DDC-9DDB-92F4BD0EDC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955" y="415637"/>
          <a:ext cx="840666" cy="208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666750</xdr:colOff>
      <xdr:row>78</xdr:row>
      <xdr:rowOff>79375</xdr:rowOff>
    </xdr:from>
    <xdr:to>
      <xdr:col>27</xdr:col>
      <xdr:colOff>158750</xdr:colOff>
      <xdr:row>79</xdr:row>
      <xdr:rowOff>142875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EEFA36A1-5741-497C-A180-3EC3C9EF5551}"/>
            </a:ext>
          </a:extLst>
        </xdr:cNvPr>
        <xdr:cNvSpPr/>
      </xdr:nvSpPr>
      <xdr:spPr>
        <a:xfrm>
          <a:off x="44691300" y="67287775"/>
          <a:ext cx="254000" cy="3111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57150</xdr:colOff>
      <xdr:row>78</xdr:row>
      <xdr:rowOff>231775</xdr:rowOff>
    </xdr:from>
    <xdr:to>
      <xdr:col>27</xdr:col>
      <xdr:colOff>311150</xdr:colOff>
      <xdr:row>80</xdr:row>
      <xdr:rowOff>41275</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FB61C2F6-F4CB-4C63-AEFE-BAFB43C513D4}"/>
            </a:ext>
          </a:extLst>
        </xdr:cNvPr>
        <xdr:cNvSpPr/>
      </xdr:nvSpPr>
      <xdr:spPr>
        <a:xfrm>
          <a:off x="44843700" y="67440175"/>
          <a:ext cx="254000" cy="30480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209550</xdr:colOff>
      <xdr:row>79</xdr:row>
      <xdr:rowOff>130175</xdr:rowOff>
    </xdr:from>
    <xdr:to>
      <xdr:col>27</xdr:col>
      <xdr:colOff>463550</xdr:colOff>
      <xdr:row>80</xdr:row>
      <xdr:rowOff>193675</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CF5657AE-7F78-4387-A306-DA722A3D2D24}"/>
            </a:ext>
          </a:extLst>
        </xdr:cNvPr>
        <xdr:cNvSpPr/>
      </xdr:nvSpPr>
      <xdr:spPr>
        <a:xfrm>
          <a:off x="44996100" y="67586225"/>
          <a:ext cx="254000" cy="3111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361950</xdr:colOff>
      <xdr:row>80</xdr:row>
      <xdr:rowOff>28575</xdr:rowOff>
    </xdr:from>
    <xdr:to>
      <xdr:col>27</xdr:col>
      <xdr:colOff>615950</xdr:colOff>
      <xdr:row>81</xdr:row>
      <xdr:rowOff>92075</xdr:rowOff>
    </xdr:to>
    <xdr:sp macro="" textlink="">
      <xdr:nvSpPr>
        <xdr:cNvPr id="7" name="Rectángulo: esquinas redondeadas 6">
          <a:hlinkClick xmlns:r="http://schemas.openxmlformats.org/officeDocument/2006/relationships" r:id="rId3"/>
          <a:extLst>
            <a:ext uri="{FF2B5EF4-FFF2-40B4-BE49-F238E27FC236}">
              <a16:creationId xmlns:a16="http://schemas.microsoft.com/office/drawing/2014/main" id="{CCAFA184-572D-400B-B355-7F546FF52EFC}"/>
            </a:ext>
          </a:extLst>
        </xdr:cNvPr>
        <xdr:cNvSpPr/>
      </xdr:nvSpPr>
      <xdr:spPr>
        <a:xfrm>
          <a:off x="45148500" y="67732275"/>
          <a:ext cx="254000" cy="3111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3038475</xdr:colOff>
      <xdr:row>15</xdr:row>
      <xdr:rowOff>1314450</xdr:rowOff>
    </xdr:from>
    <xdr:to>
      <xdr:col>16</xdr:col>
      <xdr:colOff>3310618</xdr:colOff>
      <xdr:row>15</xdr:row>
      <xdr:rowOff>1574223</xdr:rowOff>
    </xdr:to>
    <xdr:sp macro="" textlink="">
      <xdr:nvSpPr>
        <xdr:cNvPr id="2" name="Flecha: pentágono 1">
          <a:hlinkClick xmlns:r="http://schemas.openxmlformats.org/officeDocument/2006/relationships" r:id="rId1"/>
          <a:extLst>
            <a:ext uri="{FF2B5EF4-FFF2-40B4-BE49-F238E27FC236}">
              <a16:creationId xmlns:a16="http://schemas.microsoft.com/office/drawing/2014/main" id="{936AC9BC-B942-49BC-87FA-570D5FD0165A}"/>
            </a:ext>
          </a:extLst>
        </xdr:cNvPr>
        <xdr:cNvSpPr/>
      </xdr:nvSpPr>
      <xdr:spPr>
        <a:xfrm>
          <a:off x="28251150" y="62388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3181350</xdr:colOff>
      <xdr:row>27</xdr:row>
      <xdr:rowOff>1933575</xdr:rowOff>
    </xdr:from>
    <xdr:to>
      <xdr:col>16</xdr:col>
      <xdr:colOff>3453493</xdr:colOff>
      <xdr:row>27</xdr:row>
      <xdr:rowOff>2193348</xdr:rowOff>
    </xdr:to>
    <xdr:sp macro="" textlink="">
      <xdr:nvSpPr>
        <xdr:cNvPr id="3" name="Flecha: pentágono 2">
          <a:hlinkClick xmlns:r="http://schemas.openxmlformats.org/officeDocument/2006/relationships" r:id="rId2"/>
          <a:extLst>
            <a:ext uri="{FF2B5EF4-FFF2-40B4-BE49-F238E27FC236}">
              <a16:creationId xmlns:a16="http://schemas.microsoft.com/office/drawing/2014/main" id="{A445DD7D-F36B-4AAD-A64F-45DD718A4BC1}"/>
            </a:ext>
          </a:extLst>
        </xdr:cNvPr>
        <xdr:cNvSpPr/>
      </xdr:nvSpPr>
      <xdr:spPr>
        <a:xfrm>
          <a:off x="28251150" y="355473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28</xdr:row>
      <xdr:rowOff>962025</xdr:rowOff>
    </xdr:from>
    <xdr:to>
      <xdr:col>16</xdr:col>
      <xdr:colOff>3482068</xdr:colOff>
      <xdr:row>28</xdr:row>
      <xdr:rowOff>1221798</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811CB563-599F-49B6-A2ED-42B314070097}"/>
            </a:ext>
          </a:extLst>
        </xdr:cNvPr>
        <xdr:cNvSpPr/>
      </xdr:nvSpPr>
      <xdr:spPr>
        <a:xfrm>
          <a:off x="28251150" y="36985575"/>
          <a:ext cx="0" cy="692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26</xdr:row>
      <xdr:rowOff>1828800</xdr:rowOff>
    </xdr:from>
    <xdr:to>
      <xdr:col>16</xdr:col>
      <xdr:colOff>3482068</xdr:colOff>
      <xdr:row>26</xdr:row>
      <xdr:rowOff>2088573</xdr:rowOff>
    </xdr:to>
    <xdr:sp macro="" textlink="">
      <xdr:nvSpPr>
        <xdr:cNvPr id="5" name="Flecha: pentágono 4">
          <a:hlinkClick xmlns:r="http://schemas.openxmlformats.org/officeDocument/2006/relationships" r:id="rId2"/>
          <a:extLst>
            <a:ext uri="{FF2B5EF4-FFF2-40B4-BE49-F238E27FC236}">
              <a16:creationId xmlns:a16="http://schemas.microsoft.com/office/drawing/2014/main" id="{82AE86A6-5A32-4716-AB4D-52D7DE0F598E}"/>
            </a:ext>
          </a:extLst>
        </xdr:cNvPr>
        <xdr:cNvSpPr/>
      </xdr:nvSpPr>
      <xdr:spPr>
        <a:xfrm>
          <a:off x="28251150" y="329469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25</xdr:row>
      <xdr:rowOff>1828800</xdr:rowOff>
    </xdr:from>
    <xdr:to>
      <xdr:col>16</xdr:col>
      <xdr:colOff>3482068</xdr:colOff>
      <xdr:row>25</xdr:row>
      <xdr:rowOff>2088573</xdr:rowOff>
    </xdr:to>
    <xdr:sp macro="" textlink="">
      <xdr:nvSpPr>
        <xdr:cNvPr id="6" name="Flecha: pentágono 5">
          <a:hlinkClick xmlns:r="http://schemas.openxmlformats.org/officeDocument/2006/relationships" r:id="rId2"/>
          <a:extLst>
            <a:ext uri="{FF2B5EF4-FFF2-40B4-BE49-F238E27FC236}">
              <a16:creationId xmlns:a16="http://schemas.microsoft.com/office/drawing/2014/main" id="{33CA5A20-391F-4567-846A-4EB98CA133A3}"/>
            </a:ext>
          </a:extLst>
        </xdr:cNvPr>
        <xdr:cNvSpPr/>
      </xdr:nvSpPr>
      <xdr:spPr>
        <a:xfrm>
          <a:off x="28251150" y="297942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22</xdr:row>
      <xdr:rowOff>1828800</xdr:rowOff>
    </xdr:from>
    <xdr:to>
      <xdr:col>16</xdr:col>
      <xdr:colOff>3482068</xdr:colOff>
      <xdr:row>22</xdr:row>
      <xdr:rowOff>2088573</xdr:rowOff>
    </xdr:to>
    <xdr:sp macro="" textlink="">
      <xdr:nvSpPr>
        <xdr:cNvPr id="7" name="Flecha: pentágono 6">
          <a:hlinkClick xmlns:r="http://schemas.openxmlformats.org/officeDocument/2006/relationships" r:id="rId2"/>
          <a:extLst>
            <a:ext uri="{FF2B5EF4-FFF2-40B4-BE49-F238E27FC236}">
              <a16:creationId xmlns:a16="http://schemas.microsoft.com/office/drawing/2014/main" id="{265AD617-D31C-4153-AC22-3220DA05B1EC}"/>
            </a:ext>
          </a:extLst>
        </xdr:cNvPr>
        <xdr:cNvSpPr/>
      </xdr:nvSpPr>
      <xdr:spPr>
        <a:xfrm>
          <a:off x="28251150" y="23145750"/>
          <a:ext cx="0" cy="17404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21</xdr:row>
      <xdr:rowOff>1828800</xdr:rowOff>
    </xdr:from>
    <xdr:to>
      <xdr:col>16</xdr:col>
      <xdr:colOff>3482068</xdr:colOff>
      <xdr:row>21</xdr:row>
      <xdr:rowOff>2088573</xdr:rowOff>
    </xdr:to>
    <xdr:sp macro="" textlink="">
      <xdr:nvSpPr>
        <xdr:cNvPr id="8" name="Flecha: pentágono 7">
          <a:hlinkClick xmlns:r="http://schemas.openxmlformats.org/officeDocument/2006/relationships" r:id="rId2"/>
          <a:extLst>
            <a:ext uri="{FF2B5EF4-FFF2-40B4-BE49-F238E27FC236}">
              <a16:creationId xmlns:a16="http://schemas.microsoft.com/office/drawing/2014/main" id="{ABDE7BD9-AAF2-4B5D-BD4A-16E890A0A4AC}"/>
            </a:ext>
          </a:extLst>
        </xdr:cNvPr>
        <xdr:cNvSpPr/>
      </xdr:nvSpPr>
      <xdr:spPr>
        <a:xfrm>
          <a:off x="28251150" y="21202650"/>
          <a:ext cx="0" cy="1168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3181350</xdr:colOff>
      <xdr:row>20</xdr:row>
      <xdr:rowOff>1933575</xdr:rowOff>
    </xdr:from>
    <xdr:to>
      <xdr:col>16</xdr:col>
      <xdr:colOff>3453493</xdr:colOff>
      <xdr:row>20</xdr:row>
      <xdr:rowOff>2193348</xdr:rowOff>
    </xdr:to>
    <xdr:sp macro="" textlink="">
      <xdr:nvSpPr>
        <xdr:cNvPr id="9" name="Flecha: pentágono 8">
          <a:hlinkClick xmlns:r="http://schemas.openxmlformats.org/officeDocument/2006/relationships" r:id="rId2"/>
          <a:extLst>
            <a:ext uri="{FF2B5EF4-FFF2-40B4-BE49-F238E27FC236}">
              <a16:creationId xmlns:a16="http://schemas.microsoft.com/office/drawing/2014/main" id="{FB6C286A-2FF6-4DD9-A0FD-19A2E08F8E8D}"/>
            </a:ext>
          </a:extLst>
        </xdr:cNvPr>
        <xdr:cNvSpPr/>
      </xdr:nvSpPr>
      <xdr:spPr>
        <a:xfrm>
          <a:off x="28251150" y="1871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19</xdr:row>
      <xdr:rowOff>1828800</xdr:rowOff>
    </xdr:from>
    <xdr:to>
      <xdr:col>16</xdr:col>
      <xdr:colOff>3482068</xdr:colOff>
      <xdr:row>19</xdr:row>
      <xdr:rowOff>2088573</xdr:rowOff>
    </xdr:to>
    <xdr:sp macro="" textlink="">
      <xdr:nvSpPr>
        <xdr:cNvPr id="10" name="Flecha: pentágono 9">
          <a:hlinkClick xmlns:r="http://schemas.openxmlformats.org/officeDocument/2006/relationships" r:id="rId2"/>
          <a:extLst>
            <a:ext uri="{FF2B5EF4-FFF2-40B4-BE49-F238E27FC236}">
              <a16:creationId xmlns:a16="http://schemas.microsoft.com/office/drawing/2014/main" id="{9FB6EF04-9D7B-47D6-A6A5-CE7CC1138EE9}"/>
            </a:ext>
          </a:extLst>
        </xdr:cNvPr>
        <xdr:cNvSpPr/>
      </xdr:nvSpPr>
      <xdr:spPr>
        <a:xfrm>
          <a:off x="28251150" y="16544925"/>
          <a:ext cx="0" cy="24072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19</xdr:row>
      <xdr:rowOff>0</xdr:rowOff>
    </xdr:from>
    <xdr:to>
      <xdr:col>16</xdr:col>
      <xdr:colOff>3482068</xdr:colOff>
      <xdr:row>19</xdr:row>
      <xdr:rowOff>0</xdr:rowOff>
    </xdr:to>
    <xdr:sp macro="" textlink="">
      <xdr:nvSpPr>
        <xdr:cNvPr id="11" name="Flecha: pentágono 10">
          <a:hlinkClick xmlns:r="http://schemas.openxmlformats.org/officeDocument/2006/relationships" r:id="rId2"/>
          <a:extLst>
            <a:ext uri="{FF2B5EF4-FFF2-40B4-BE49-F238E27FC236}">
              <a16:creationId xmlns:a16="http://schemas.microsoft.com/office/drawing/2014/main" id="{C81ABDEC-74E9-4F9C-BF20-F72882B8D326}"/>
            </a:ext>
          </a:extLst>
        </xdr:cNvPr>
        <xdr:cNvSpPr/>
      </xdr:nvSpPr>
      <xdr:spPr>
        <a:xfrm>
          <a:off x="28251150" y="147161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16</xdr:row>
      <xdr:rowOff>1828800</xdr:rowOff>
    </xdr:from>
    <xdr:to>
      <xdr:col>16</xdr:col>
      <xdr:colOff>3482068</xdr:colOff>
      <xdr:row>16</xdr:row>
      <xdr:rowOff>2088573</xdr:rowOff>
    </xdr:to>
    <xdr:sp macro="" textlink="">
      <xdr:nvSpPr>
        <xdr:cNvPr id="12" name="Flecha: pentágono 11">
          <a:hlinkClick xmlns:r="http://schemas.openxmlformats.org/officeDocument/2006/relationships" r:id="rId2"/>
          <a:extLst>
            <a:ext uri="{FF2B5EF4-FFF2-40B4-BE49-F238E27FC236}">
              <a16:creationId xmlns:a16="http://schemas.microsoft.com/office/drawing/2014/main" id="{03037521-3289-4F3C-996E-A6BF1D0A55B8}"/>
            </a:ext>
          </a:extLst>
        </xdr:cNvPr>
        <xdr:cNvSpPr/>
      </xdr:nvSpPr>
      <xdr:spPr>
        <a:xfrm>
          <a:off x="28251150" y="8429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24</xdr:row>
      <xdr:rowOff>1828800</xdr:rowOff>
    </xdr:from>
    <xdr:to>
      <xdr:col>16</xdr:col>
      <xdr:colOff>3482068</xdr:colOff>
      <xdr:row>24</xdr:row>
      <xdr:rowOff>2088573</xdr:rowOff>
    </xdr:to>
    <xdr:sp macro="" textlink="">
      <xdr:nvSpPr>
        <xdr:cNvPr id="13" name="Flecha: pentágono 12">
          <a:hlinkClick xmlns:r="http://schemas.openxmlformats.org/officeDocument/2006/relationships" r:id="rId2"/>
          <a:extLst>
            <a:ext uri="{FF2B5EF4-FFF2-40B4-BE49-F238E27FC236}">
              <a16:creationId xmlns:a16="http://schemas.microsoft.com/office/drawing/2014/main" id="{AFBBF115-7277-47EB-8C98-FF1516CD1A47}"/>
            </a:ext>
          </a:extLst>
        </xdr:cNvPr>
        <xdr:cNvSpPr/>
      </xdr:nvSpPr>
      <xdr:spPr>
        <a:xfrm>
          <a:off x="28251150" y="27927300"/>
          <a:ext cx="0" cy="406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23</xdr:row>
      <xdr:rowOff>1828800</xdr:rowOff>
    </xdr:from>
    <xdr:to>
      <xdr:col>16</xdr:col>
      <xdr:colOff>3482068</xdr:colOff>
      <xdr:row>23</xdr:row>
      <xdr:rowOff>2088573</xdr:rowOff>
    </xdr:to>
    <xdr:sp macro="" textlink="">
      <xdr:nvSpPr>
        <xdr:cNvPr id="14" name="Flecha: pentágono 13">
          <a:hlinkClick xmlns:r="http://schemas.openxmlformats.org/officeDocument/2006/relationships" r:id="rId2"/>
          <a:extLst>
            <a:ext uri="{FF2B5EF4-FFF2-40B4-BE49-F238E27FC236}">
              <a16:creationId xmlns:a16="http://schemas.microsoft.com/office/drawing/2014/main" id="{0A4A571E-E584-4A5A-AEC3-4E144068B70D}"/>
            </a:ext>
          </a:extLst>
        </xdr:cNvPr>
        <xdr:cNvSpPr/>
      </xdr:nvSpPr>
      <xdr:spPr>
        <a:xfrm>
          <a:off x="28251150" y="25146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190500</xdr:colOff>
      <xdr:row>0</xdr:row>
      <xdr:rowOff>207065</xdr:rowOff>
    </xdr:from>
    <xdr:to>
      <xdr:col>1</xdr:col>
      <xdr:colOff>969065</xdr:colOff>
      <xdr:row>2</xdr:row>
      <xdr:rowOff>107675</xdr:rowOff>
    </xdr:to>
    <xdr:pic>
      <xdr:nvPicPr>
        <xdr:cNvPr id="15" name="Imagen 14">
          <a:extLst>
            <a:ext uri="{FF2B5EF4-FFF2-40B4-BE49-F238E27FC236}">
              <a16:creationId xmlns:a16="http://schemas.microsoft.com/office/drawing/2014/main" id="{631CCC4A-E60E-428A-93C9-5D9BAD79519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754" t="21900" r="3046" b="5153"/>
        <a:stretch/>
      </xdr:blipFill>
      <xdr:spPr>
        <a:xfrm>
          <a:off x="190500" y="207065"/>
          <a:ext cx="1521515" cy="491160"/>
        </a:xfrm>
        <a:prstGeom prst="rect">
          <a:avLst/>
        </a:prstGeom>
      </xdr:spPr>
    </xdr:pic>
    <xdr:clientData/>
  </xdr:twoCellAnchor>
  <xdr:twoCellAnchor>
    <xdr:from>
      <xdr:col>16</xdr:col>
      <xdr:colOff>3038475</xdr:colOff>
      <xdr:row>15</xdr:row>
      <xdr:rowOff>1314450</xdr:rowOff>
    </xdr:from>
    <xdr:to>
      <xdr:col>16</xdr:col>
      <xdr:colOff>3310618</xdr:colOff>
      <xdr:row>15</xdr:row>
      <xdr:rowOff>1574223</xdr:rowOff>
    </xdr:to>
    <xdr:sp macro="" textlink="">
      <xdr:nvSpPr>
        <xdr:cNvPr id="16" name="Flecha: pentágono 15">
          <a:hlinkClick xmlns:r="http://schemas.openxmlformats.org/officeDocument/2006/relationships" r:id="rId1"/>
          <a:extLst>
            <a:ext uri="{FF2B5EF4-FFF2-40B4-BE49-F238E27FC236}">
              <a16:creationId xmlns:a16="http://schemas.microsoft.com/office/drawing/2014/main" id="{ABB775E3-CBAE-4F54-B60B-3B7A475264AA}"/>
            </a:ext>
          </a:extLst>
        </xdr:cNvPr>
        <xdr:cNvSpPr/>
      </xdr:nvSpPr>
      <xdr:spPr>
        <a:xfrm>
          <a:off x="28251150" y="62388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3181350</xdr:colOff>
      <xdr:row>27</xdr:row>
      <xdr:rowOff>1933575</xdr:rowOff>
    </xdr:from>
    <xdr:to>
      <xdr:col>16</xdr:col>
      <xdr:colOff>3453493</xdr:colOff>
      <xdr:row>27</xdr:row>
      <xdr:rowOff>2193348</xdr:rowOff>
    </xdr:to>
    <xdr:sp macro="" textlink="">
      <xdr:nvSpPr>
        <xdr:cNvPr id="17" name="Flecha: pentágono 16">
          <a:hlinkClick xmlns:r="http://schemas.openxmlformats.org/officeDocument/2006/relationships" r:id="rId2"/>
          <a:extLst>
            <a:ext uri="{FF2B5EF4-FFF2-40B4-BE49-F238E27FC236}">
              <a16:creationId xmlns:a16="http://schemas.microsoft.com/office/drawing/2014/main" id="{74A3A43E-D430-4D2B-8B80-76D2EA356205}"/>
            </a:ext>
          </a:extLst>
        </xdr:cNvPr>
        <xdr:cNvSpPr/>
      </xdr:nvSpPr>
      <xdr:spPr>
        <a:xfrm>
          <a:off x="28251150" y="355473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28</xdr:row>
      <xdr:rowOff>962025</xdr:rowOff>
    </xdr:from>
    <xdr:to>
      <xdr:col>16</xdr:col>
      <xdr:colOff>3482068</xdr:colOff>
      <xdr:row>28</xdr:row>
      <xdr:rowOff>1221798</xdr:rowOff>
    </xdr:to>
    <xdr:sp macro="" textlink="">
      <xdr:nvSpPr>
        <xdr:cNvPr id="18" name="Flecha: pentágono 17">
          <a:hlinkClick xmlns:r="http://schemas.openxmlformats.org/officeDocument/2006/relationships" r:id="rId3"/>
          <a:extLst>
            <a:ext uri="{FF2B5EF4-FFF2-40B4-BE49-F238E27FC236}">
              <a16:creationId xmlns:a16="http://schemas.microsoft.com/office/drawing/2014/main" id="{664BDDBC-935B-4C6D-9FD5-7C5DE669F82F}"/>
            </a:ext>
          </a:extLst>
        </xdr:cNvPr>
        <xdr:cNvSpPr/>
      </xdr:nvSpPr>
      <xdr:spPr>
        <a:xfrm>
          <a:off x="28251150" y="36985575"/>
          <a:ext cx="0" cy="692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26</xdr:row>
      <xdr:rowOff>1828800</xdr:rowOff>
    </xdr:from>
    <xdr:to>
      <xdr:col>16</xdr:col>
      <xdr:colOff>3482068</xdr:colOff>
      <xdr:row>26</xdr:row>
      <xdr:rowOff>2088573</xdr:rowOff>
    </xdr:to>
    <xdr:sp macro="" textlink="">
      <xdr:nvSpPr>
        <xdr:cNvPr id="19" name="Flecha: pentágono 18">
          <a:hlinkClick xmlns:r="http://schemas.openxmlformats.org/officeDocument/2006/relationships" r:id="rId2"/>
          <a:extLst>
            <a:ext uri="{FF2B5EF4-FFF2-40B4-BE49-F238E27FC236}">
              <a16:creationId xmlns:a16="http://schemas.microsoft.com/office/drawing/2014/main" id="{ED728125-D212-4835-BC84-53A614495950}"/>
            </a:ext>
          </a:extLst>
        </xdr:cNvPr>
        <xdr:cNvSpPr/>
      </xdr:nvSpPr>
      <xdr:spPr>
        <a:xfrm>
          <a:off x="28251150" y="329469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25</xdr:row>
      <xdr:rowOff>1828800</xdr:rowOff>
    </xdr:from>
    <xdr:to>
      <xdr:col>16</xdr:col>
      <xdr:colOff>3482068</xdr:colOff>
      <xdr:row>25</xdr:row>
      <xdr:rowOff>2088573</xdr:rowOff>
    </xdr:to>
    <xdr:sp macro="" textlink="">
      <xdr:nvSpPr>
        <xdr:cNvPr id="20" name="Flecha: pentágono 19">
          <a:hlinkClick xmlns:r="http://schemas.openxmlformats.org/officeDocument/2006/relationships" r:id="rId2"/>
          <a:extLst>
            <a:ext uri="{FF2B5EF4-FFF2-40B4-BE49-F238E27FC236}">
              <a16:creationId xmlns:a16="http://schemas.microsoft.com/office/drawing/2014/main" id="{C1114F4B-8921-4F77-8BDC-8075D7A2FF6E}"/>
            </a:ext>
          </a:extLst>
        </xdr:cNvPr>
        <xdr:cNvSpPr/>
      </xdr:nvSpPr>
      <xdr:spPr>
        <a:xfrm>
          <a:off x="28251150" y="297942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22</xdr:row>
      <xdr:rowOff>1828800</xdr:rowOff>
    </xdr:from>
    <xdr:to>
      <xdr:col>16</xdr:col>
      <xdr:colOff>3482068</xdr:colOff>
      <xdr:row>22</xdr:row>
      <xdr:rowOff>2088573</xdr:rowOff>
    </xdr:to>
    <xdr:sp macro="" textlink="">
      <xdr:nvSpPr>
        <xdr:cNvPr id="21" name="Flecha: pentágono 20">
          <a:hlinkClick xmlns:r="http://schemas.openxmlformats.org/officeDocument/2006/relationships" r:id="rId2"/>
          <a:extLst>
            <a:ext uri="{FF2B5EF4-FFF2-40B4-BE49-F238E27FC236}">
              <a16:creationId xmlns:a16="http://schemas.microsoft.com/office/drawing/2014/main" id="{2EE3C746-E993-4AA0-B13A-81DA7604832D}"/>
            </a:ext>
          </a:extLst>
        </xdr:cNvPr>
        <xdr:cNvSpPr/>
      </xdr:nvSpPr>
      <xdr:spPr>
        <a:xfrm>
          <a:off x="28251150" y="23145750"/>
          <a:ext cx="0" cy="17404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21</xdr:row>
      <xdr:rowOff>1828800</xdr:rowOff>
    </xdr:from>
    <xdr:to>
      <xdr:col>16</xdr:col>
      <xdr:colOff>3482068</xdr:colOff>
      <xdr:row>21</xdr:row>
      <xdr:rowOff>2088573</xdr:rowOff>
    </xdr:to>
    <xdr:sp macro="" textlink="">
      <xdr:nvSpPr>
        <xdr:cNvPr id="22" name="Flecha: pentágono 21">
          <a:hlinkClick xmlns:r="http://schemas.openxmlformats.org/officeDocument/2006/relationships" r:id="rId2"/>
          <a:extLst>
            <a:ext uri="{FF2B5EF4-FFF2-40B4-BE49-F238E27FC236}">
              <a16:creationId xmlns:a16="http://schemas.microsoft.com/office/drawing/2014/main" id="{C99C36FF-C201-4796-BB16-733151EBA31E}"/>
            </a:ext>
          </a:extLst>
        </xdr:cNvPr>
        <xdr:cNvSpPr/>
      </xdr:nvSpPr>
      <xdr:spPr>
        <a:xfrm>
          <a:off x="28251150" y="21202650"/>
          <a:ext cx="0" cy="1168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3181350</xdr:colOff>
      <xdr:row>20</xdr:row>
      <xdr:rowOff>1933575</xdr:rowOff>
    </xdr:from>
    <xdr:to>
      <xdr:col>16</xdr:col>
      <xdr:colOff>3453493</xdr:colOff>
      <xdr:row>20</xdr:row>
      <xdr:rowOff>2193348</xdr:rowOff>
    </xdr:to>
    <xdr:sp macro="" textlink="">
      <xdr:nvSpPr>
        <xdr:cNvPr id="23" name="Flecha: pentágono 22">
          <a:hlinkClick xmlns:r="http://schemas.openxmlformats.org/officeDocument/2006/relationships" r:id="rId2"/>
          <a:extLst>
            <a:ext uri="{FF2B5EF4-FFF2-40B4-BE49-F238E27FC236}">
              <a16:creationId xmlns:a16="http://schemas.microsoft.com/office/drawing/2014/main" id="{8337EF34-B01C-4626-BFBA-37375D0200AE}"/>
            </a:ext>
          </a:extLst>
        </xdr:cNvPr>
        <xdr:cNvSpPr/>
      </xdr:nvSpPr>
      <xdr:spPr>
        <a:xfrm>
          <a:off x="28251150" y="1871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19</xdr:row>
      <xdr:rowOff>1828800</xdr:rowOff>
    </xdr:from>
    <xdr:to>
      <xdr:col>16</xdr:col>
      <xdr:colOff>3482068</xdr:colOff>
      <xdr:row>19</xdr:row>
      <xdr:rowOff>2088573</xdr:rowOff>
    </xdr:to>
    <xdr:sp macro="" textlink="">
      <xdr:nvSpPr>
        <xdr:cNvPr id="24" name="Flecha: pentágono 23">
          <a:hlinkClick xmlns:r="http://schemas.openxmlformats.org/officeDocument/2006/relationships" r:id="rId2"/>
          <a:extLst>
            <a:ext uri="{FF2B5EF4-FFF2-40B4-BE49-F238E27FC236}">
              <a16:creationId xmlns:a16="http://schemas.microsoft.com/office/drawing/2014/main" id="{047EBE8F-BE2A-4F63-99D2-38EA5480BD2F}"/>
            </a:ext>
          </a:extLst>
        </xdr:cNvPr>
        <xdr:cNvSpPr/>
      </xdr:nvSpPr>
      <xdr:spPr>
        <a:xfrm>
          <a:off x="28251150" y="16544925"/>
          <a:ext cx="0" cy="24072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19</xdr:row>
      <xdr:rowOff>0</xdr:rowOff>
    </xdr:from>
    <xdr:to>
      <xdr:col>16</xdr:col>
      <xdr:colOff>3482068</xdr:colOff>
      <xdr:row>19</xdr:row>
      <xdr:rowOff>0</xdr:rowOff>
    </xdr:to>
    <xdr:sp macro="" textlink="">
      <xdr:nvSpPr>
        <xdr:cNvPr id="25" name="Flecha: pentágono 24">
          <a:hlinkClick xmlns:r="http://schemas.openxmlformats.org/officeDocument/2006/relationships" r:id="rId2"/>
          <a:extLst>
            <a:ext uri="{FF2B5EF4-FFF2-40B4-BE49-F238E27FC236}">
              <a16:creationId xmlns:a16="http://schemas.microsoft.com/office/drawing/2014/main" id="{4BF45AF1-3D32-4AED-9364-6A534EBBC826}"/>
            </a:ext>
          </a:extLst>
        </xdr:cNvPr>
        <xdr:cNvSpPr/>
      </xdr:nvSpPr>
      <xdr:spPr>
        <a:xfrm>
          <a:off x="28251150" y="147161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16</xdr:row>
      <xdr:rowOff>1828800</xdr:rowOff>
    </xdr:from>
    <xdr:to>
      <xdr:col>16</xdr:col>
      <xdr:colOff>3482068</xdr:colOff>
      <xdr:row>16</xdr:row>
      <xdr:rowOff>2088573</xdr:rowOff>
    </xdr:to>
    <xdr:sp macro="" textlink="">
      <xdr:nvSpPr>
        <xdr:cNvPr id="26" name="Flecha: pentágono 25">
          <a:hlinkClick xmlns:r="http://schemas.openxmlformats.org/officeDocument/2006/relationships" r:id="rId2"/>
          <a:extLst>
            <a:ext uri="{FF2B5EF4-FFF2-40B4-BE49-F238E27FC236}">
              <a16:creationId xmlns:a16="http://schemas.microsoft.com/office/drawing/2014/main" id="{106DA947-5E6E-41C8-BC35-071BA8CC0C62}"/>
            </a:ext>
          </a:extLst>
        </xdr:cNvPr>
        <xdr:cNvSpPr/>
      </xdr:nvSpPr>
      <xdr:spPr>
        <a:xfrm>
          <a:off x="28251150" y="8429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24</xdr:row>
      <xdr:rowOff>1828800</xdr:rowOff>
    </xdr:from>
    <xdr:to>
      <xdr:col>16</xdr:col>
      <xdr:colOff>3482068</xdr:colOff>
      <xdr:row>24</xdr:row>
      <xdr:rowOff>2088573</xdr:rowOff>
    </xdr:to>
    <xdr:sp macro="" textlink="">
      <xdr:nvSpPr>
        <xdr:cNvPr id="27" name="Flecha: pentágono 26">
          <a:hlinkClick xmlns:r="http://schemas.openxmlformats.org/officeDocument/2006/relationships" r:id="rId2"/>
          <a:extLst>
            <a:ext uri="{FF2B5EF4-FFF2-40B4-BE49-F238E27FC236}">
              <a16:creationId xmlns:a16="http://schemas.microsoft.com/office/drawing/2014/main" id="{4BE646C2-A8F5-4EE8-A83B-32B16F3724F7}"/>
            </a:ext>
          </a:extLst>
        </xdr:cNvPr>
        <xdr:cNvSpPr/>
      </xdr:nvSpPr>
      <xdr:spPr>
        <a:xfrm>
          <a:off x="28251150" y="27927300"/>
          <a:ext cx="0" cy="406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23</xdr:row>
      <xdr:rowOff>1828800</xdr:rowOff>
    </xdr:from>
    <xdr:to>
      <xdr:col>16</xdr:col>
      <xdr:colOff>3482068</xdr:colOff>
      <xdr:row>23</xdr:row>
      <xdr:rowOff>2088573</xdr:rowOff>
    </xdr:to>
    <xdr:sp macro="" textlink="">
      <xdr:nvSpPr>
        <xdr:cNvPr id="28" name="Flecha: pentágono 27">
          <a:hlinkClick xmlns:r="http://schemas.openxmlformats.org/officeDocument/2006/relationships" r:id="rId2"/>
          <a:extLst>
            <a:ext uri="{FF2B5EF4-FFF2-40B4-BE49-F238E27FC236}">
              <a16:creationId xmlns:a16="http://schemas.microsoft.com/office/drawing/2014/main" id="{3555E2E4-2915-4834-A8D7-4A959612802F}"/>
            </a:ext>
          </a:extLst>
        </xdr:cNvPr>
        <xdr:cNvSpPr/>
      </xdr:nvSpPr>
      <xdr:spPr>
        <a:xfrm>
          <a:off x="28251150" y="25146000"/>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756153</xdr:colOff>
      <xdr:row>2</xdr:row>
      <xdr:rowOff>102316</xdr:rowOff>
    </xdr:to>
    <xdr:pic>
      <xdr:nvPicPr>
        <xdr:cNvPr id="2" name="Imagen 1">
          <a:extLst>
            <a:ext uri="{FF2B5EF4-FFF2-40B4-BE49-F238E27FC236}">
              <a16:creationId xmlns:a16="http://schemas.microsoft.com/office/drawing/2014/main" id="{3BD72870-937E-4C82-A5CD-886F1987755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54" t="21900" r="3046" b="5153"/>
        <a:stretch/>
      </xdr:blipFill>
      <xdr:spPr>
        <a:xfrm>
          <a:off x="0" y="0"/>
          <a:ext cx="1518153" cy="48331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27214</xdr:colOff>
      <xdr:row>0</xdr:row>
      <xdr:rowOff>0</xdr:rowOff>
    </xdr:from>
    <xdr:to>
      <xdr:col>2</xdr:col>
      <xdr:colOff>27214</xdr:colOff>
      <xdr:row>2</xdr:row>
      <xdr:rowOff>40822</xdr:rowOff>
    </xdr:to>
    <xdr:pic>
      <xdr:nvPicPr>
        <xdr:cNvPr id="2" name="Imagen 1" descr="Logo Firma">
          <a:extLst>
            <a:ext uri="{FF2B5EF4-FFF2-40B4-BE49-F238E27FC236}">
              <a16:creationId xmlns:a16="http://schemas.microsoft.com/office/drawing/2014/main" id="{3FDEEACA-736A-4133-9974-2FA64D7FEF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014" y="0"/>
          <a:ext cx="1200150" cy="621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217714</xdr:colOff>
      <xdr:row>1</xdr:row>
      <xdr:rowOff>272716</xdr:rowOff>
    </xdr:from>
    <xdr:to>
      <xdr:col>1</xdr:col>
      <xdr:colOff>938892</xdr:colOff>
      <xdr:row>2</xdr:row>
      <xdr:rowOff>394609</xdr:rowOff>
    </xdr:to>
    <xdr:pic>
      <xdr:nvPicPr>
        <xdr:cNvPr id="3" name="Imagen 2" descr="cid:image005.png@01D4E15B.A0C2C6E0">
          <a:extLst>
            <a:ext uri="{FF2B5EF4-FFF2-40B4-BE49-F238E27FC236}">
              <a16:creationId xmlns:a16="http://schemas.microsoft.com/office/drawing/2014/main" id="{2561BE2F-2BC6-487A-8652-7FE6B36B5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3514" y="567991"/>
          <a:ext cx="721178" cy="407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3038475</xdr:colOff>
      <xdr:row>15</xdr:row>
      <xdr:rowOff>1314450</xdr:rowOff>
    </xdr:from>
    <xdr:to>
      <xdr:col>16</xdr:col>
      <xdr:colOff>3310618</xdr:colOff>
      <xdr:row>15</xdr:row>
      <xdr:rowOff>1574223</xdr:rowOff>
    </xdr:to>
    <xdr:sp macro="" textlink="">
      <xdr:nvSpPr>
        <xdr:cNvPr id="2" name="Flecha: pentágono 1">
          <a:hlinkClick xmlns:r="http://schemas.openxmlformats.org/officeDocument/2006/relationships" r:id="rId1"/>
          <a:extLst>
            <a:ext uri="{FF2B5EF4-FFF2-40B4-BE49-F238E27FC236}">
              <a16:creationId xmlns:a16="http://schemas.microsoft.com/office/drawing/2014/main" id="{8F961AB8-37F5-4830-8CAC-162E6602B811}"/>
            </a:ext>
          </a:extLst>
        </xdr:cNvPr>
        <xdr:cNvSpPr/>
      </xdr:nvSpPr>
      <xdr:spPr>
        <a:xfrm>
          <a:off x="31680150" y="60483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35</xdr:row>
      <xdr:rowOff>0</xdr:rowOff>
    </xdr:from>
    <xdr:to>
      <xdr:col>16</xdr:col>
      <xdr:colOff>3482068</xdr:colOff>
      <xdr:row>35</xdr:row>
      <xdr:rowOff>0</xdr:rowOff>
    </xdr:to>
    <xdr:sp macro="" textlink="">
      <xdr:nvSpPr>
        <xdr:cNvPr id="3" name="Flecha: pentágono 2">
          <a:hlinkClick xmlns:r="http://schemas.openxmlformats.org/officeDocument/2006/relationships" r:id="rId2"/>
          <a:extLst>
            <a:ext uri="{FF2B5EF4-FFF2-40B4-BE49-F238E27FC236}">
              <a16:creationId xmlns:a16="http://schemas.microsoft.com/office/drawing/2014/main" id="{CE7F5FC4-3062-4C72-8C5B-1A7C2B58C689}"/>
            </a:ext>
          </a:extLst>
        </xdr:cNvPr>
        <xdr:cNvSpPr/>
      </xdr:nvSpPr>
      <xdr:spPr>
        <a:xfrm>
          <a:off x="31680150" y="32670750"/>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34</xdr:row>
      <xdr:rowOff>1828800</xdr:rowOff>
    </xdr:from>
    <xdr:to>
      <xdr:col>16</xdr:col>
      <xdr:colOff>3482068</xdr:colOff>
      <xdr:row>34</xdr:row>
      <xdr:rowOff>2088573</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CB83313C-20C8-4572-B50B-A6D81C03C63A}"/>
            </a:ext>
          </a:extLst>
        </xdr:cNvPr>
        <xdr:cNvSpPr/>
      </xdr:nvSpPr>
      <xdr:spPr>
        <a:xfrm>
          <a:off x="31680150" y="32670750"/>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28</xdr:row>
      <xdr:rowOff>1828800</xdr:rowOff>
    </xdr:from>
    <xdr:to>
      <xdr:col>16</xdr:col>
      <xdr:colOff>3482068</xdr:colOff>
      <xdr:row>28</xdr:row>
      <xdr:rowOff>2088573</xdr:rowOff>
    </xdr:to>
    <xdr:sp macro="" textlink="">
      <xdr:nvSpPr>
        <xdr:cNvPr id="5" name="Flecha: pentágono 4">
          <a:hlinkClick xmlns:r="http://schemas.openxmlformats.org/officeDocument/2006/relationships" r:id="rId3"/>
          <a:extLst>
            <a:ext uri="{FF2B5EF4-FFF2-40B4-BE49-F238E27FC236}">
              <a16:creationId xmlns:a16="http://schemas.microsoft.com/office/drawing/2014/main" id="{73D8E826-9B92-4AAA-9418-4A9A43D6AF4B}"/>
            </a:ext>
          </a:extLst>
        </xdr:cNvPr>
        <xdr:cNvSpPr/>
      </xdr:nvSpPr>
      <xdr:spPr>
        <a:xfrm>
          <a:off x="31680150" y="2403157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26</xdr:row>
      <xdr:rowOff>1828800</xdr:rowOff>
    </xdr:from>
    <xdr:to>
      <xdr:col>16</xdr:col>
      <xdr:colOff>3482068</xdr:colOff>
      <xdr:row>26</xdr:row>
      <xdr:rowOff>2088573</xdr:rowOff>
    </xdr:to>
    <xdr:sp macro="" textlink="">
      <xdr:nvSpPr>
        <xdr:cNvPr id="6" name="Flecha: pentágono 5">
          <a:hlinkClick xmlns:r="http://schemas.openxmlformats.org/officeDocument/2006/relationships" r:id="rId3"/>
          <a:extLst>
            <a:ext uri="{FF2B5EF4-FFF2-40B4-BE49-F238E27FC236}">
              <a16:creationId xmlns:a16="http://schemas.microsoft.com/office/drawing/2014/main" id="{D613E67F-2568-4D48-BCA5-AF3CE3729F0D}"/>
            </a:ext>
          </a:extLst>
        </xdr:cNvPr>
        <xdr:cNvSpPr/>
      </xdr:nvSpPr>
      <xdr:spPr>
        <a:xfrm>
          <a:off x="31680150" y="2077402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3181350</xdr:colOff>
      <xdr:row>25</xdr:row>
      <xdr:rowOff>1933575</xdr:rowOff>
    </xdr:from>
    <xdr:to>
      <xdr:col>16</xdr:col>
      <xdr:colOff>3453493</xdr:colOff>
      <xdr:row>25</xdr:row>
      <xdr:rowOff>2193348</xdr:rowOff>
    </xdr:to>
    <xdr:sp macro="" textlink="">
      <xdr:nvSpPr>
        <xdr:cNvPr id="7" name="Flecha: pentágono 6">
          <a:hlinkClick xmlns:r="http://schemas.openxmlformats.org/officeDocument/2006/relationships" r:id="rId3"/>
          <a:extLst>
            <a:ext uri="{FF2B5EF4-FFF2-40B4-BE49-F238E27FC236}">
              <a16:creationId xmlns:a16="http://schemas.microsoft.com/office/drawing/2014/main" id="{2D9C0706-D8CD-4798-8301-777733E54F3D}"/>
            </a:ext>
          </a:extLst>
        </xdr:cNvPr>
        <xdr:cNvSpPr/>
      </xdr:nvSpPr>
      <xdr:spPr>
        <a:xfrm>
          <a:off x="31680150" y="189452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24</xdr:row>
      <xdr:rowOff>1828800</xdr:rowOff>
    </xdr:from>
    <xdr:to>
      <xdr:col>16</xdr:col>
      <xdr:colOff>3482068</xdr:colOff>
      <xdr:row>24</xdr:row>
      <xdr:rowOff>2088573</xdr:rowOff>
    </xdr:to>
    <xdr:sp macro="" textlink="">
      <xdr:nvSpPr>
        <xdr:cNvPr id="8" name="Flecha: pentágono 7">
          <a:hlinkClick xmlns:r="http://schemas.openxmlformats.org/officeDocument/2006/relationships" r:id="rId3"/>
          <a:extLst>
            <a:ext uri="{FF2B5EF4-FFF2-40B4-BE49-F238E27FC236}">
              <a16:creationId xmlns:a16="http://schemas.microsoft.com/office/drawing/2014/main" id="{5A41CF10-516A-4BAC-8158-83415F940957}"/>
            </a:ext>
          </a:extLst>
        </xdr:cNvPr>
        <xdr:cNvSpPr/>
      </xdr:nvSpPr>
      <xdr:spPr>
        <a:xfrm>
          <a:off x="31680150" y="17011650"/>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24</xdr:row>
      <xdr:rowOff>0</xdr:rowOff>
    </xdr:from>
    <xdr:to>
      <xdr:col>16</xdr:col>
      <xdr:colOff>3482068</xdr:colOff>
      <xdr:row>24</xdr:row>
      <xdr:rowOff>0</xdr:rowOff>
    </xdr:to>
    <xdr:sp macro="" textlink="">
      <xdr:nvSpPr>
        <xdr:cNvPr id="9" name="Flecha: pentágono 8">
          <a:hlinkClick xmlns:r="http://schemas.openxmlformats.org/officeDocument/2006/relationships" r:id="rId3"/>
          <a:extLst>
            <a:ext uri="{FF2B5EF4-FFF2-40B4-BE49-F238E27FC236}">
              <a16:creationId xmlns:a16="http://schemas.microsoft.com/office/drawing/2014/main" id="{331CE578-6E1C-4DED-A7DD-5D1CF03D7D8D}"/>
            </a:ext>
          </a:extLst>
        </xdr:cNvPr>
        <xdr:cNvSpPr/>
      </xdr:nvSpPr>
      <xdr:spPr>
        <a:xfrm>
          <a:off x="31680150" y="155543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18</xdr:row>
      <xdr:rowOff>1828800</xdr:rowOff>
    </xdr:from>
    <xdr:to>
      <xdr:col>16</xdr:col>
      <xdr:colOff>3482068</xdr:colOff>
      <xdr:row>18</xdr:row>
      <xdr:rowOff>2088573</xdr:rowOff>
    </xdr:to>
    <xdr:sp macro="" textlink="">
      <xdr:nvSpPr>
        <xdr:cNvPr id="10" name="Flecha: pentágono 9">
          <a:hlinkClick xmlns:r="http://schemas.openxmlformats.org/officeDocument/2006/relationships" r:id="rId3"/>
          <a:extLst>
            <a:ext uri="{FF2B5EF4-FFF2-40B4-BE49-F238E27FC236}">
              <a16:creationId xmlns:a16="http://schemas.microsoft.com/office/drawing/2014/main" id="{08C77D11-F8A6-40DA-A00C-D6681C49E942}"/>
            </a:ext>
          </a:extLst>
        </xdr:cNvPr>
        <xdr:cNvSpPr/>
      </xdr:nvSpPr>
      <xdr:spPr>
        <a:xfrm>
          <a:off x="31680150" y="11029950"/>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32</xdr:row>
      <xdr:rowOff>1828800</xdr:rowOff>
    </xdr:from>
    <xdr:to>
      <xdr:col>16</xdr:col>
      <xdr:colOff>3482068</xdr:colOff>
      <xdr:row>32</xdr:row>
      <xdr:rowOff>2088573</xdr:rowOff>
    </xdr:to>
    <xdr:sp macro="" textlink="">
      <xdr:nvSpPr>
        <xdr:cNvPr id="11" name="Flecha: pentágono 10">
          <a:hlinkClick xmlns:r="http://schemas.openxmlformats.org/officeDocument/2006/relationships" r:id="rId3"/>
          <a:extLst>
            <a:ext uri="{FF2B5EF4-FFF2-40B4-BE49-F238E27FC236}">
              <a16:creationId xmlns:a16="http://schemas.microsoft.com/office/drawing/2014/main" id="{2257CDA0-E21A-4962-9181-32345CE68E21}"/>
            </a:ext>
          </a:extLst>
        </xdr:cNvPr>
        <xdr:cNvSpPr/>
      </xdr:nvSpPr>
      <xdr:spPr>
        <a:xfrm>
          <a:off x="31680150" y="29527500"/>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3209925</xdr:colOff>
      <xdr:row>29</xdr:row>
      <xdr:rowOff>1828800</xdr:rowOff>
    </xdr:from>
    <xdr:to>
      <xdr:col>16</xdr:col>
      <xdr:colOff>3482068</xdr:colOff>
      <xdr:row>29</xdr:row>
      <xdr:rowOff>2088573</xdr:rowOff>
    </xdr:to>
    <xdr:sp macro="" textlink="">
      <xdr:nvSpPr>
        <xdr:cNvPr id="12" name="Flecha: pentágono 11">
          <a:hlinkClick xmlns:r="http://schemas.openxmlformats.org/officeDocument/2006/relationships" r:id="rId3"/>
          <a:extLst>
            <a:ext uri="{FF2B5EF4-FFF2-40B4-BE49-F238E27FC236}">
              <a16:creationId xmlns:a16="http://schemas.microsoft.com/office/drawing/2014/main" id="{60B2679E-2011-466C-9C79-0168EC28CD52}"/>
            </a:ext>
          </a:extLst>
        </xdr:cNvPr>
        <xdr:cNvSpPr/>
      </xdr:nvSpPr>
      <xdr:spPr>
        <a:xfrm>
          <a:off x="31680150" y="2544127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190500</xdr:colOff>
      <xdr:row>0</xdr:row>
      <xdr:rowOff>207065</xdr:rowOff>
    </xdr:from>
    <xdr:to>
      <xdr:col>1</xdr:col>
      <xdr:colOff>969065</xdr:colOff>
      <xdr:row>2</xdr:row>
      <xdr:rowOff>107675</xdr:rowOff>
    </xdr:to>
    <xdr:pic>
      <xdr:nvPicPr>
        <xdr:cNvPr id="13" name="Imagen 12">
          <a:extLst>
            <a:ext uri="{FF2B5EF4-FFF2-40B4-BE49-F238E27FC236}">
              <a16:creationId xmlns:a16="http://schemas.microsoft.com/office/drawing/2014/main" id="{8D8B9C31-10A4-49A4-B508-015BB3308EAC}"/>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754" t="21900" r="3046" b="5153"/>
        <a:stretch/>
      </xdr:blipFill>
      <xdr:spPr>
        <a:xfrm>
          <a:off x="190500" y="207065"/>
          <a:ext cx="1521515" cy="491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1</xdr:col>
      <xdr:colOff>674914</xdr:colOff>
      <xdr:row>3</xdr:row>
      <xdr:rowOff>19287</xdr:rowOff>
    </xdr:to>
    <xdr:pic>
      <xdr:nvPicPr>
        <xdr:cNvPr id="2" name="Imagen 4">
          <a:extLst>
            <a:ext uri="{FF2B5EF4-FFF2-40B4-BE49-F238E27FC236}">
              <a16:creationId xmlns:a16="http://schemas.microsoft.com/office/drawing/2014/main" id="{8B0D1C49-DFAF-4AA2-B320-6D48B01D254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33" t="15929" r="7164"/>
        <a:stretch/>
      </xdr:blipFill>
      <xdr:spPr>
        <a:xfrm>
          <a:off x="123825" y="0"/>
          <a:ext cx="1313089" cy="56221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1200150</xdr:colOff>
      <xdr:row>3</xdr:row>
      <xdr:rowOff>66676</xdr:rowOff>
    </xdr:to>
    <xdr:pic>
      <xdr:nvPicPr>
        <xdr:cNvPr id="2" name="Imagen 1" descr="99833051-0e40-4588-9ff5-0f56f832f72f">
          <a:extLst>
            <a:ext uri="{FF2B5EF4-FFF2-40B4-BE49-F238E27FC236}">
              <a16:creationId xmlns:a16="http://schemas.microsoft.com/office/drawing/2014/main" id="{F92C751B-35EE-4F16-AF78-33C4423DA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9431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3038475</xdr:colOff>
      <xdr:row>15</xdr:row>
      <xdr:rowOff>1314450</xdr:rowOff>
    </xdr:from>
    <xdr:to>
      <xdr:col>15</xdr:col>
      <xdr:colOff>3310618</xdr:colOff>
      <xdr:row>15</xdr:row>
      <xdr:rowOff>1574223</xdr:rowOff>
    </xdr:to>
    <xdr:sp macro="" textlink="">
      <xdr:nvSpPr>
        <xdr:cNvPr id="2" name="Flecha: pentágono 1">
          <a:hlinkClick xmlns:r="http://schemas.openxmlformats.org/officeDocument/2006/relationships" r:id="rId1"/>
          <a:extLst>
            <a:ext uri="{FF2B5EF4-FFF2-40B4-BE49-F238E27FC236}">
              <a16:creationId xmlns:a16="http://schemas.microsoft.com/office/drawing/2014/main" id="{2E1A0ABE-3083-4397-8660-A88161EB3F86}"/>
            </a:ext>
          </a:extLst>
        </xdr:cNvPr>
        <xdr:cNvSpPr/>
      </xdr:nvSpPr>
      <xdr:spPr>
        <a:xfrm>
          <a:off x="25031700" y="6105525"/>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3181350</xdr:colOff>
      <xdr:row>25</xdr:row>
      <xdr:rowOff>1933575</xdr:rowOff>
    </xdr:from>
    <xdr:to>
      <xdr:col>15</xdr:col>
      <xdr:colOff>3453493</xdr:colOff>
      <xdr:row>25</xdr:row>
      <xdr:rowOff>2193348</xdr:rowOff>
    </xdr:to>
    <xdr:sp macro="" textlink="">
      <xdr:nvSpPr>
        <xdr:cNvPr id="3" name="Flecha: pentágono 2">
          <a:hlinkClick xmlns:r="http://schemas.openxmlformats.org/officeDocument/2006/relationships" r:id="rId2"/>
          <a:extLst>
            <a:ext uri="{FF2B5EF4-FFF2-40B4-BE49-F238E27FC236}">
              <a16:creationId xmlns:a16="http://schemas.microsoft.com/office/drawing/2014/main" id="{8A3AC0B2-319B-4523-9A21-AC15E7F377D3}"/>
            </a:ext>
          </a:extLst>
        </xdr:cNvPr>
        <xdr:cNvSpPr/>
      </xdr:nvSpPr>
      <xdr:spPr>
        <a:xfrm>
          <a:off x="25031700" y="25460325"/>
          <a:ext cx="0" cy="1930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3209925</xdr:colOff>
      <xdr:row>24</xdr:row>
      <xdr:rowOff>1828800</xdr:rowOff>
    </xdr:from>
    <xdr:to>
      <xdr:col>15</xdr:col>
      <xdr:colOff>3482068</xdr:colOff>
      <xdr:row>24</xdr:row>
      <xdr:rowOff>2088573</xdr:rowOff>
    </xdr:to>
    <xdr:sp macro="" textlink="">
      <xdr:nvSpPr>
        <xdr:cNvPr id="4" name="Flecha: pentágono 3">
          <a:hlinkClick xmlns:r="http://schemas.openxmlformats.org/officeDocument/2006/relationships" r:id="rId2"/>
          <a:extLst>
            <a:ext uri="{FF2B5EF4-FFF2-40B4-BE49-F238E27FC236}">
              <a16:creationId xmlns:a16="http://schemas.microsoft.com/office/drawing/2014/main" id="{290B19F8-5419-48F3-88FE-F529E690EBDF}"/>
            </a:ext>
          </a:extLst>
        </xdr:cNvPr>
        <xdr:cNvSpPr/>
      </xdr:nvSpPr>
      <xdr:spPr>
        <a:xfrm>
          <a:off x="25031700" y="22526625"/>
          <a:ext cx="0" cy="259773"/>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3209925</xdr:colOff>
      <xdr:row>24</xdr:row>
      <xdr:rowOff>0</xdr:rowOff>
    </xdr:from>
    <xdr:to>
      <xdr:col>15</xdr:col>
      <xdr:colOff>3482068</xdr:colOff>
      <xdr:row>24</xdr:row>
      <xdr:rowOff>0</xdr:rowOff>
    </xdr:to>
    <xdr:sp macro="" textlink="">
      <xdr:nvSpPr>
        <xdr:cNvPr id="5" name="Flecha: pentágono 4">
          <a:hlinkClick xmlns:r="http://schemas.openxmlformats.org/officeDocument/2006/relationships" r:id="rId2"/>
          <a:extLst>
            <a:ext uri="{FF2B5EF4-FFF2-40B4-BE49-F238E27FC236}">
              <a16:creationId xmlns:a16="http://schemas.microsoft.com/office/drawing/2014/main" id="{A8350F93-D11F-471F-91CC-C2C9E7C99B02}"/>
            </a:ext>
          </a:extLst>
        </xdr:cNvPr>
        <xdr:cNvSpPr/>
      </xdr:nvSpPr>
      <xdr:spPr>
        <a:xfrm>
          <a:off x="25031700" y="20697825"/>
          <a:ext cx="0"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3209925</xdr:colOff>
      <xdr:row>18</xdr:row>
      <xdr:rowOff>1828800</xdr:rowOff>
    </xdr:from>
    <xdr:to>
      <xdr:col>15</xdr:col>
      <xdr:colOff>3482068</xdr:colOff>
      <xdr:row>18</xdr:row>
      <xdr:rowOff>2088573</xdr:rowOff>
    </xdr:to>
    <xdr:sp macro="" textlink="">
      <xdr:nvSpPr>
        <xdr:cNvPr id="6" name="Flecha: pentágono 5">
          <a:hlinkClick xmlns:r="http://schemas.openxmlformats.org/officeDocument/2006/relationships" r:id="rId2"/>
          <a:extLst>
            <a:ext uri="{FF2B5EF4-FFF2-40B4-BE49-F238E27FC236}">
              <a16:creationId xmlns:a16="http://schemas.microsoft.com/office/drawing/2014/main" id="{8D92F55F-BD8C-461C-ADA5-8E99F223BEFE}"/>
            </a:ext>
          </a:extLst>
        </xdr:cNvPr>
        <xdr:cNvSpPr/>
      </xdr:nvSpPr>
      <xdr:spPr>
        <a:xfrm>
          <a:off x="25031700" y="10706100"/>
          <a:ext cx="0" cy="2598"/>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190500</xdr:colOff>
      <xdr:row>0</xdr:row>
      <xdr:rowOff>207065</xdr:rowOff>
    </xdr:from>
    <xdr:to>
      <xdr:col>1</xdr:col>
      <xdr:colOff>969065</xdr:colOff>
      <xdr:row>2</xdr:row>
      <xdr:rowOff>107675</xdr:rowOff>
    </xdr:to>
    <xdr:pic>
      <xdr:nvPicPr>
        <xdr:cNvPr id="7" name="Imagen 6">
          <a:extLst>
            <a:ext uri="{FF2B5EF4-FFF2-40B4-BE49-F238E27FC236}">
              <a16:creationId xmlns:a16="http://schemas.microsoft.com/office/drawing/2014/main" id="{57ACEA89-14B4-49C1-BD12-17F56F59AA2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754" t="21900" r="3046" b="5153"/>
        <a:stretch/>
      </xdr:blipFill>
      <xdr:spPr>
        <a:xfrm>
          <a:off x="190500" y="207065"/>
          <a:ext cx="1521515" cy="49116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1200150</xdr:colOff>
      <xdr:row>3</xdr:row>
      <xdr:rowOff>66676</xdr:rowOff>
    </xdr:to>
    <xdr:pic>
      <xdr:nvPicPr>
        <xdr:cNvPr id="2" name="Imagen 1" descr="99833051-0e40-4588-9ff5-0f56f832f72f">
          <a:extLst>
            <a:ext uri="{FF2B5EF4-FFF2-40B4-BE49-F238E27FC236}">
              <a16:creationId xmlns:a16="http://schemas.microsoft.com/office/drawing/2014/main" id="{C0A6A92F-9783-4686-9781-9BF9B42FF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733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647698</xdr:colOff>
      <xdr:row>2</xdr:row>
      <xdr:rowOff>161923</xdr:rowOff>
    </xdr:to>
    <xdr:pic>
      <xdr:nvPicPr>
        <xdr:cNvPr id="2" name="Imagen 1" descr="Manual de Imagen Corporativa FONADE 2013-1">
          <a:extLst>
            <a:ext uri="{FF2B5EF4-FFF2-40B4-BE49-F238E27FC236}">
              <a16:creationId xmlns:a16="http://schemas.microsoft.com/office/drawing/2014/main" id="{9C87B192-F3E7-4054-AA74-B6ADB47D51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38" t="3268" r="4311"/>
        <a:stretch>
          <a:fillRect/>
        </a:stretch>
      </xdr:blipFill>
      <xdr:spPr bwMode="auto">
        <a:xfrm>
          <a:off x="400049" y="0"/>
          <a:ext cx="914399" cy="428623"/>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1200150</xdr:colOff>
      <xdr:row>3</xdr:row>
      <xdr:rowOff>66676</xdr:rowOff>
    </xdr:to>
    <xdr:pic>
      <xdr:nvPicPr>
        <xdr:cNvPr id="2" name="Imagen 1" descr="99833051-0e40-4588-9ff5-0f56f832f72f">
          <a:extLst>
            <a:ext uri="{FF2B5EF4-FFF2-40B4-BE49-F238E27FC236}">
              <a16:creationId xmlns:a16="http://schemas.microsoft.com/office/drawing/2014/main" id="{4D81945B-F5D2-4643-AD38-CE3F7B5F7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9431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560295</xdr:colOff>
      <xdr:row>0</xdr:row>
      <xdr:rowOff>168088</xdr:rowOff>
    </xdr:from>
    <xdr:to>
      <xdr:col>1</xdr:col>
      <xdr:colOff>735106</xdr:colOff>
      <xdr:row>3</xdr:row>
      <xdr:rowOff>25211</xdr:rowOff>
    </xdr:to>
    <xdr:pic>
      <xdr:nvPicPr>
        <xdr:cNvPr id="2" name="Imagen 1" descr="Manual de Imagen Corporativa FONADE 2013-1">
          <a:extLst>
            <a:ext uri="{FF2B5EF4-FFF2-40B4-BE49-F238E27FC236}">
              <a16:creationId xmlns:a16="http://schemas.microsoft.com/office/drawing/2014/main" id="{992C536E-59EA-4AEF-8B50-0FCEB4C95E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38" t="3268" r="4311"/>
        <a:stretch>
          <a:fillRect/>
        </a:stretch>
      </xdr:blipFill>
      <xdr:spPr bwMode="auto">
        <a:xfrm>
          <a:off x="560295" y="168088"/>
          <a:ext cx="917761" cy="42862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1</xdr:col>
      <xdr:colOff>390524</xdr:colOff>
      <xdr:row>2</xdr:row>
      <xdr:rowOff>142873</xdr:rowOff>
    </xdr:to>
    <xdr:pic>
      <xdr:nvPicPr>
        <xdr:cNvPr id="2" name="Imagen 1" descr="Manual de Imagen Corporativa FONADE 2013-1">
          <a:extLst>
            <a:ext uri="{FF2B5EF4-FFF2-40B4-BE49-F238E27FC236}">
              <a16:creationId xmlns:a16="http://schemas.microsoft.com/office/drawing/2014/main" id="{439938E1-228B-4540-865E-A9EB3F4982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38" t="3268" r="4311"/>
        <a:stretch>
          <a:fillRect/>
        </a:stretch>
      </xdr:blipFill>
      <xdr:spPr bwMode="auto">
        <a:xfrm>
          <a:off x="238125" y="38100"/>
          <a:ext cx="914399" cy="4286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38100</xdr:rowOff>
    </xdr:from>
    <xdr:to>
      <xdr:col>1</xdr:col>
      <xdr:colOff>613278</xdr:colOff>
      <xdr:row>2</xdr:row>
      <xdr:rowOff>140416</xdr:rowOff>
    </xdr:to>
    <xdr:pic>
      <xdr:nvPicPr>
        <xdr:cNvPr id="2" name="Imagen 1">
          <a:extLst>
            <a:ext uri="{FF2B5EF4-FFF2-40B4-BE49-F238E27FC236}">
              <a16:creationId xmlns:a16="http://schemas.microsoft.com/office/drawing/2014/main" id="{515F4865-ADC6-4B18-A812-FD25D56426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54" t="21900" r="3046" b="5153"/>
        <a:stretch/>
      </xdr:blipFill>
      <xdr:spPr>
        <a:xfrm>
          <a:off x="200025" y="38100"/>
          <a:ext cx="1518153" cy="4833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4477987</xdr:colOff>
      <xdr:row>41</xdr:row>
      <xdr:rowOff>828799</xdr:rowOff>
    </xdr:from>
    <xdr:to>
      <xdr:col>14</xdr:col>
      <xdr:colOff>4750130</xdr:colOff>
      <xdr:row>41</xdr:row>
      <xdr:rowOff>1088572</xdr:rowOff>
    </xdr:to>
    <xdr:sp macro="" textlink="">
      <xdr:nvSpPr>
        <xdr:cNvPr id="2" name="Flecha: pentágono 1">
          <a:hlinkClick xmlns:r="http://schemas.openxmlformats.org/officeDocument/2006/relationships" r:id="rId1"/>
          <a:extLst>
            <a:ext uri="{FF2B5EF4-FFF2-40B4-BE49-F238E27FC236}">
              <a16:creationId xmlns:a16="http://schemas.microsoft.com/office/drawing/2014/main" id="{7A53C4D7-27A1-48F8-BEFE-5E9666CBFE64}"/>
            </a:ext>
          </a:extLst>
        </xdr:cNvPr>
        <xdr:cNvSpPr/>
      </xdr:nvSpPr>
      <xdr:spPr>
        <a:xfrm>
          <a:off x="23051737" y="32156400"/>
          <a:ext cx="272143" cy="0"/>
        </a:xfrm>
        <a:prstGeom prst="homePlate">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0</xdr:col>
      <xdr:colOff>0</xdr:colOff>
      <xdr:row>0</xdr:row>
      <xdr:rowOff>226219</xdr:rowOff>
    </xdr:from>
    <xdr:ext cx="1582574" cy="441566"/>
    <xdr:pic>
      <xdr:nvPicPr>
        <xdr:cNvPr id="3" name="Imagen 2">
          <a:extLst>
            <a:ext uri="{FF2B5EF4-FFF2-40B4-BE49-F238E27FC236}">
              <a16:creationId xmlns:a16="http://schemas.microsoft.com/office/drawing/2014/main" id="{C5BA6D4C-E3BE-4913-A7EB-FC8392FFEF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6219"/>
          <a:ext cx="1582574" cy="4415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981075</xdr:colOff>
      <xdr:row>2</xdr:row>
      <xdr:rowOff>90939</xdr:rowOff>
    </xdr:to>
    <xdr:pic>
      <xdr:nvPicPr>
        <xdr:cNvPr id="2" name="Imagen 1">
          <a:extLst>
            <a:ext uri="{FF2B5EF4-FFF2-40B4-BE49-F238E27FC236}">
              <a16:creationId xmlns:a16="http://schemas.microsoft.com/office/drawing/2014/main" id="{ED24B82F-2CDF-41D1-9081-09E6A7573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1495425" cy="414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4318000</xdr:colOff>
      <xdr:row>18</xdr:row>
      <xdr:rowOff>1730375</xdr:rowOff>
    </xdr:from>
    <xdr:to>
      <xdr:col>14</xdr:col>
      <xdr:colOff>4676588</xdr:colOff>
      <xdr:row>18</xdr:row>
      <xdr:rowOff>2010522</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F586B240-C1BD-45CC-9316-C935E5343172}"/>
            </a:ext>
          </a:extLst>
        </xdr:cNvPr>
        <xdr:cNvSpPr/>
      </xdr:nvSpPr>
      <xdr:spPr>
        <a:xfrm>
          <a:off x="23996650" y="6892925"/>
          <a:ext cx="358588" cy="28014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4286250</xdr:colOff>
      <xdr:row>19</xdr:row>
      <xdr:rowOff>746125</xdr:rowOff>
    </xdr:from>
    <xdr:to>
      <xdr:col>14</xdr:col>
      <xdr:colOff>4644838</xdr:colOff>
      <xdr:row>19</xdr:row>
      <xdr:rowOff>1026272</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E2CD45-3FEC-46F3-89D4-866A956D19BB}"/>
            </a:ext>
          </a:extLst>
        </xdr:cNvPr>
        <xdr:cNvSpPr/>
      </xdr:nvSpPr>
      <xdr:spPr>
        <a:xfrm>
          <a:off x="23964900"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4295775</xdr:colOff>
      <xdr:row>20</xdr:row>
      <xdr:rowOff>898525</xdr:rowOff>
    </xdr:from>
    <xdr:to>
      <xdr:col>14</xdr:col>
      <xdr:colOff>4654363</xdr:colOff>
      <xdr:row>21</xdr:row>
      <xdr:rowOff>3922</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068022C-09C6-4140-B512-886C1B9BED54}"/>
            </a:ext>
          </a:extLst>
        </xdr:cNvPr>
        <xdr:cNvSpPr/>
      </xdr:nvSpPr>
      <xdr:spPr>
        <a:xfrm>
          <a:off x="23974425"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4289425</xdr:colOff>
      <xdr:row>21</xdr:row>
      <xdr:rowOff>1241425</xdr:rowOff>
    </xdr:from>
    <xdr:to>
      <xdr:col>14</xdr:col>
      <xdr:colOff>4648013</xdr:colOff>
      <xdr:row>21</xdr:row>
      <xdr:rowOff>1521572</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4840607-6953-4A23-8A05-F6800DA937A6}"/>
            </a:ext>
          </a:extLst>
        </xdr:cNvPr>
        <xdr:cNvSpPr/>
      </xdr:nvSpPr>
      <xdr:spPr>
        <a:xfrm>
          <a:off x="23968075"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4286250</xdr:colOff>
      <xdr:row>23</xdr:row>
      <xdr:rowOff>666750</xdr:rowOff>
    </xdr:from>
    <xdr:to>
      <xdr:col>14</xdr:col>
      <xdr:colOff>4644838</xdr:colOff>
      <xdr:row>23</xdr:row>
      <xdr:rowOff>946897</xdr:rowOff>
    </xdr:to>
    <xdr:sp macro="" textlink="">
      <xdr:nvSpPr>
        <xdr:cNvPr id="6" name="Rectángulo: esquinas redondeadas 5">
          <a:hlinkClick xmlns:r="http://schemas.openxmlformats.org/officeDocument/2006/relationships" r:id="rId2"/>
          <a:extLst>
            <a:ext uri="{FF2B5EF4-FFF2-40B4-BE49-F238E27FC236}">
              <a16:creationId xmlns:a16="http://schemas.microsoft.com/office/drawing/2014/main" id="{8A3937CA-D9E1-45B3-9428-DDE1308586D3}"/>
            </a:ext>
          </a:extLst>
        </xdr:cNvPr>
        <xdr:cNvSpPr/>
      </xdr:nvSpPr>
      <xdr:spPr>
        <a:xfrm>
          <a:off x="23964900"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4286250</xdr:colOff>
      <xdr:row>24</xdr:row>
      <xdr:rowOff>1190625</xdr:rowOff>
    </xdr:from>
    <xdr:to>
      <xdr:col>14</xdr:col>
      <xdr:colOff>4644838</xdr:colOff>
      <xdr:row>24</xdr:row>
      <xdr:rowOff>1470772</xdr:rowOff>
    </xdr:to>
    <xdr:sp macro="" textlink="">
      <xdr:nvSpPr>
        <xdr:cNvPr id="7" name="Rectángulo: esquinas redondeadas 6">
          <a:hlinkClick xmlns:r="http://schemas.openxmlformats.org/officeDocument/2006/relationships" r:id="rId3"/>
          <a:extLst>
            <a:ext uri="{FF2B5EF4-FFF2-40B4-BE49-F238E27FC236}">
              <a16:creationId xmlns:a16="http://schemas.microsoft.com/office/drawing/2014/main" id="{18B9C7EA-291A-40D5-9456-5BE01E0571F4}"/>
            </a:ext>
          </a:extLst>
        </xdr:cNvPr>
        <xdr:cNvSpPr/>
      </xdr:nvSpPr>
      <xdr:spPr>
        <a:xfrm>
          <a:off x="23964900"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4298950</xdr:colOff>
      <xdr:row>25</xdr:row>
      <xdr:rowOff>1012825</xdr:rowOff>
    </xdr:from>
    <xdr:to>
      <xdr:col>14</xdr:col>
      <xdr:colOff>4657538</xdr:colOff>
      <xdr:row>25</xdr:row>
      <xdr:rowOff>1292972</xdr:rowOff>
    </xdr:to>
    <xdr:sp macro="" textlink="">
      <xdr:nvSpPr>
        <xdr:cNvPr id="8" name="Rectángulo: esquinas redondeadas 7">
          <a:hlinkClick xmlns:r="http://schemas.openxmlformats.org/officeDocument/2006/relationships" r:id="rId4"/>
          <a:extLst>
            <a:ext uri="{FF2B5EF4-FFF2-40B4-BE49-F238E27FC236}">
              <a16:creationId xmlns:a16="http://schemas.microsoft.com/office/drawing/2014/main" id="{414838F4-406D-4E7D-B6DB-B283BE58F1AC}"/>
            </a:ext>
          </a:extLst>
        </xdr:cNvPr>
        <xdr:cNvSpPr/>
      </xdr:nvSpPr>
      <xdr:spPr>
        <a:xfrm>
          <a:off x="23977600" y="7419975"/>
          <a:ext cx="358588"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500062</xdr:colOff>
      <xdr:row>0</xdr:row>
      <xdr:rowOff>23813</xdr:rowOff>
    </xdr:from>
    <xdr:to>
      <xdr:col>1</xdr:col>
      <xdr:colOff>529678</xdr:colOff>
      <xdr:row>2</xdr:row>
      <xdr:rowOff>215673</xdr:rowOff>
    </xdr:to>
    <xdr:pic>
      <xdr:nvPicPr>
        <xdr:cNvPr id="9" name="Imagen 8" descr="Manual de Imagen Corporativa FONADE 2013-1">
          <a:extLst>
            <a:ext uri="{FF2B5EF4-FFF2-40B4-BE49-F238E27FC236}">
              <a16:creationId xmlns:a16="http://schemas.microsoft.com/office/drawing/2014/main" id="{06F055A7-B109-4C50-9159-0E997CD59313}"/>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3938" t="3268" r="4311"/>
        <a:stretch>
          <a:fillRect/>
        </a:stretch>
      </xdr:blipFill>
      <xdr:spPr bwMode="auto">
        <a:xfrm>
          <a:off x="500062" y="23813"/>
          <a:ext cx="696366" cy="78241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0</xdr:row>
      <xdr:rowOff>38100</xdr:rowOff>
    </xdr:from>
    <xdr:to>
      <xdr:col>1</xdr:col>
      <xdr:colOff>1080003</xdr:colOff>
      <xdr:row>2</xdr:row>
      <xdr:rowOff>140416</xdr:rowOff>
    </xdr:to>
    <xdr:pic>
      <xdr:nvPicPr>
        <xdr:cNvPr id="2" name="Imagen 1">
          <a:extLst>
            <a:ext uri="{FF2B5EF4-FFF2-40B4-BE49-F238E27FC236}">
              <a16:creationId xmlns:a16="http://schemas.microsoft.com/office/drawing/2014/main" id="{DBA8A1E0-09AC-4EC4-AED1-8EE36262F38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54" t="21900" r="3046" b="5153"/>
        <a:stretch/>
      </xdr:blipFill>
      <xdr:spPr>
        <a:xfrm>
          <a:off x="200025" y="38100"/>
          <a:ext cx="1518153" cy="483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nade-my.sharepoint.com/ctrujill/Oficina/Seguimientos/Febrero%202018/respuestas/Infome%20consolidado%20solicitado%20CI%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5">
          <cell r="D5" t="str">
            <v>Se evidenció que se divulgaron las TRD sin tener la convalidación del Comité Evaluador de Documentos del Archivo General de la Nación, incumpliendo lo establecido en el Acuerdo 004 de 2013 “Artículo 13. “...Una vez aprobadas y convalidadas o cumplido el p</v>
          </cell>
        </row>
        <row r="7">
          <cell r="D7" t="str">
            <v>La política de gestión documental no incluye el componente de cooperación, articulación y coordinación entre las diferentes áreas, incumpliendo lo establecido en el Decreto 1080 de 2015 Artículo 2.8.2.5.6 Componentes de la política de gestión documental.</v>
          </cell>
        </row>
        <row r="8">
          <cell r="D8" t="str">
            <v>El plan de acción de la auditoria 2015, no se cumplió en su totalidad, ya que no se evidenció la divulgación y capacitación en las Tablas de retención documental; teniendo en cuenta que se encuentran en el proceso de convalidación por parte del Archivo Ge</v>
          </cell>
        </row>
      </sheetData>
    </sheetDataSet>
  </externalBook>
</externalLink>
</file>

<file path=xl/persons/person.xml><?xml version="1.0" encoding="utf-8"?>
<personList xmlns="http://schemas.microsoft.com/office/spreadsheetml/2018/threadedcomments" xmlns:x="http://schemas.openxmlformats.org/spreadsheetml/2006/main">
  <person displayName="Jose Alexander Riano Pirajan" id="{45D27B35-07C1-48DF-BB36-154BDA4AEB5C}" userId="S::ariano@fonade.gov.co::3f5bf65c-b396-4feb-b1af-803067c02955" providerId="AD"/>
  <person displayName="Catalina Del Pilar Sanchez Bohorquez" id="{814C64B1-6E89-4345-BA54-D00EBCFA42C3}" userId="S::csanchez2@enterritorio.gov.co::a8726787-f951-4e64-8043-1b09a1f754c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30" dT="2019-12-26T21:36:18.46" personId="{814C64B1-6E89-4345-BA54-D00EBCFA42C3}" id="{30660A56-CF1C-4083-B7FB-F9A520271C16}">
    <text>20164300641872 - 20164300641792-20164300641972-20164300693042-20164300693022-20164300692982-20164300693102-20164300693012-20164300693052-20164300693002-20164300692972-20164300693082-20164300693062-20164300702602</text>
  </threadedComment>
</ThreadedComments>
</file>

<file path=xl/threadedComments/threadedComment2.xml><?xml version="1.0" encoding="utf-8"?>
<ThreadedComments xmlns="http://schemas.microsoft.com/office/spreadsheetml/2018/threadedcomments" xmlns:x="http://schemas.openxmlformats.org/spreadsheetml/2006/main">
  <threadedComment ref="G36" dT="2019-07-12T16:31:46.31" personId="{45D27B35-07C1-48DF-BB36-154BDA4AEB5C}" id="{A7DAC311-39F5-4449-889D-405124B1132A}">
    <text>la reunión y el memorando se realizan independientemente si se publica o no el formato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topLeftCell="A19" zoomScale="55" zoomScaleNormal="55" workbookViewId="0">
      <selection activeCell="C33" sqref="C33"/>
    </sheetView>
  </sheetViews>
  <sheetFormatPr baseColWidth="10" defaultColWidth="11.42578125" defaultRowHeight="12.75" x14ac:dyDescent="0.2"/>
  <cols>
    <col min="1" max="1" width="24.5703125" style="1" customWidth="1"/>
    <col min="2" max="2" width="45.140625" style="1" customWidth="1"/>
    <col min="3" max="4" width="20.42578125" style="1" bestFit="1" customWidth="1"/>
    <col min="5" max="5" width="19.42578125" style="1" customWidth="1"/>
    <col min="6" max="6" width="18" style="1" customWidth="1"/>
    <col min="7" max="7" width="70.7109375" style="1" customWidth="1"/>
    <col min="8" max="8" width="21.140625" style="1" customWidth="1"/>
    <col min="9" max="9" width="15" style="10" customWidth="1"/>
    <col min="10" max="16384" width="11.42578125" style="10"/>
  </cols>
  <sheetData>
    <row r="1" spans="1:9" x14ac:dyDescent="0.2">
      <c r="A1" s="740"/>
    </row>
    <row r="2" spans="1:9" ht="26.25" customHeight="1" x14ac:dyDescent="0.25">
      <c r="A2" s="740"/>
      <c r="B2" s="49" t="s">
        <v>0</v>
      </c>
      <c r="C2" s="2"/>
    </row>
    <row r="3" spans="1:9" ht="21.75" customHeight="1" x14ac:dyDescent="0.2">
      <c r="A3" s="740"/>
      <c r="B3" s="2" t="s">
        <v>1</v>
      </c>
      <c r="C3" s="47">
        <v>43830</v>
      </c>
    </row>
    <row r="4" spans="1:9" ht="25.5" customHeight="1" x14ac:dyDescent="0.2"/>
    <row r="5" spans="1:9" s="4" customFormat="1" ht="58.5" customHeight="1" x14ac:dyDescent="0.2">
      <c r="A5" s="191" t="s">
        <v>2</v>
      </c>
      <c r="B5" s="191" t="s">
        <v>3</v>
      </c>
      <c r="C5" s="191" t="s">
        <v>4</v>
      </c>
      <c r="D5" s="191" t="s">
        <v>5</v>
      </c>
      <c r="E5" s="46" t="s">
        <v>6</v>
      </c>
      <c r="F5" s="46" t="s">
        <v>7</v>
      </c>
      <c r="G5" s="191" t="s">
        <v>8</v>
      </c>
      <c r="H5" s="191" t="s">
        <v>9</v>
      </c>
      <c r="I5" s="191" t="s">
        <v>1538</v>
      </c>
    </row>
    <row r="6" spans="1:9" s="285" customFormat="1" x14ac:dyDescent="0.2">
      <c r="A6" s="425" t="s">
        <v>10</v>
      </c>
      <c r="B6" s="426" t="s">
        <v>11</v>
      </c>
      <c r="C6" s="427">
        <f>'A13 GD 2016'!C6</f>
        <v>42663</v>
      </c>
      <c r="D6" s="425">
        <f>'A13 GD 2016'!A26</f>
        <v>5</v>
      </c>
      <c r="E6" s="282">
        <f>'A13 GD 2016'!F35</f>
        <v>1</v>
      </c>
      <c r="F6" s="282">
        <f>'A13 GD 2016'!F36</f>
        <v>1</v>
      </c>
      <c r="G6" s="426" t="s">
        <v>1443</v>
      </c>
      <c r="H6" s="427">
        <f>'A13 GD 2016'!M6</f>
        <v>43100</v>
      </c>
      <c r="I6" s="425" t="s">
        <v>1539</v>
      </c>
    </row>
    <row r="7" spans="1:9" s="285" customFormat="1" x14ac:dyDescent="0.2">
      <c r="A7" s="425" t="s">
        <v>12</v>
      </c>
      <c r="B7" s="425" t="s">
        <v>13</v>
      </c>
      <c r="C7" s="427">
        <f>'A20 AL'!C6</f>
        <v>42916</v>
      </c>
      <c r="D7" s="425">
        <f>'A20 AL'!A23</f>
        <v>8</v>
      </c>
      <c r="E7" s="282">
        <f>'A20 AL'!F31</f>
        <v>0.98571428571428577</v>
      </c>
      <c r="F7" s="282">
        <f>'A20 AL'!F32</f>
        <v>0.98571428571428577</v>
      </c>
      <c r="G7" s="428" t="s">
        <v>1436</v>
      </c>
      <c r="H7" s="427">
        <f>'A20 AL'!M6</f>
        <v>43921</v>
      </c>
      <c r="I7" s="425"/>
    </row>
    <row r="8" spans="1:9" s="285" customFormat="1" ht="51" x14ac:dyDescent="0.2">
      <c r="A8" s="425" t="s">
        <v>14</v>
      </c>
      <c r="B8" s="425" t="s">
        <v>15</v>
      </c>
      <c r="C8" s="427">
        <f>'A22 N-H-C'!C6</f>
        <v>42916</v>
      </c>
      <c r="D8" s="425">
        <f>'A22 N-H-C'!A22</f>
        <v>1</v>
      </c>
      <c r="E8" s="282">
        <f>'A22 N-H-C'!F33</f>
        <v>0.7</v>
      </c>
      <c r="F8" s="282">
        <f>'A22 N-H-C'!F34</f>
        <v>0.7</v>
      </c>
      <c r="G8" s="432" t="s">
        <v>1437</v>
      </c>
      <c r="H8" s="427">
        <f>'A22 N-H-C'!N6</f>
        <v>43100</v>
      </c>
      <c r="I8" s="425" t="s">
        <v>1539</v>
      </c>
    </row>
    <row r="9" spans="1:9" s="285" customFormat="1" ht="25.5" x14ac:dyDescent="0.2">
      <c r="A9" s="425" t="s">
        <v>16</v>
      </c>
      <c r="B9" s="426" t="s">
        <v>17</v>
      </c>
      <c r="C9" s="427">
        <f>'A31 Comunicaciones'!C5</f>
        <v>43122</v>
      </c>
      <c r="D9" s="425">
        <f>'A31 Comunicaciones'!A26</f>
        <v>5</v>
      </c>
      <c r="E9" s="282">
        <f>'A31 Comunicaciones'!F32</f>
        <v>1</v>
      </c>
      <c r="F9" s="282">
        <f>'A31 Comunicaciones'!F33</f>
        <v>1</v>
      </c>
      <c r="G9" s="426" t="s">
        <v>1443</v>
      </c>
      <c r="H9" s="427">
        <f>'A31 Comunicaciones'!M5</f>
        <v>43830</v>
      </c>
      <c r="I9" s="425" t="s">
        <v>1540</v>
      </c>
    </row>
    <row r="10" spans="1:9" s="285" customFormat="1" ht="140.25" x14ac:dyDescent="0.2">
      <c r="A10" s="425" t="s">
        <v>18</v>
      </c>
      <c r="B10" s="426" t="s">
        <v>19</v>
      </c>
      <c r="C10" s="427">
        <f>'A35 13 Fábricas'!C5</f>
        <v>43315</v>
      </c>
      <c r="D10" s="425">
        <f>'A35 13 Fábricas'!A52</f>
        <v>33</v>
      </c>
      <c r="E10" s="282">
        <f>'A35 13 Fábricas'!F61</f>
        <v>0.98333333333333339</v>
      </c>
      <c r="F10" s="282">
        <f>'A35 13 Fábricas'!F62</f>
        <v>0.96575757575757581</v>
      </c>
      <c r="G10" s="428" t="s">
        <v>1438</v>
      </c>
      <c r="H10" s="427">
        <f>'A35 13 Fábricas'!M5</f>
        <v>43920</v>
      </c>
      <c r="I10" s="425"/>
    </row>
    <row r="11" spans="1:9" s="285" customFormat="1" ht="63.75" x14ac:dyDescent="0.2">
      <c r="A11" s="425" t="s">
        <v>20</v>
      </c>
      <c r="B11" s="426" t="s">
        <v>21</v>
      </c>
      <c r="C11" s="427">
        <f>'A40 USPEC'!C5</f>
        <v>43375</v>
      </c>
      <c r="D11" s="425">
        <f>'A40 USPEC'!A31</f>
        <v>14</v>
      </c>
      <c r="E11" s="282">
        <f>'A40 USPEC'!F37</f>
        <v>0.98333333333333339</v>
      </c>
      <c r="F11" s="282">
        <f>'A40 USPEC'!F38</f>
        <v>0.87142857142857133</v>
      </c>
      <c r="G11" s="428" t="s">
        <v>981</v>
      </c>
      <c r="H11" s="429">
        <f>'A40 USPEC'!M5</f>
        <v>43861</v>
      </c>
      <c r="I11" s="425"/>
    </row>
    <row r="12" spans="1:9" s="285" customFormat="1" ht="25.5" x14ac:dyDescent="0.2">
      <c r="A12" s="425" t="s">
        <v>22</v>
      </c>
      <c r="B12" s="426" t="s">
        <v>23</v>
      </c>
      <c r="C12" s="427">
        <f>'A41 217009 Coldeportes'!C5</f>
        <v>43437</v>
      </c>
      <c r="D12" s="425">
        <f>'A41 217009 Coldeportes'!A27</f>
        <v>11</v>
      </c>
      <c r="E12" s="282">
        <f>'A41 217009 Coldeportes'!F38</f>
        <v>1</v>
      </c>
      <c r="F12" s="282">
        <f>'A41 217009 Coldeportes'!F39</f>
        <v>1</v>
      </c>
      <c r="G12" s="426" t="s">
        <v>1443</v>
      </c>
      <c r="H12" s="430">
        <f>'A41 217009 Coldeportes'!M5</f>
        <v>43677</v>
      </c>
      <c r="I12" s="425" t="s">
        <v>1539</v>
      </c>
    </row>
    <row r="13" spans="1:9" s="285" customFormat="1" ht="38.25" x14ac:dyDescent="0.2">
      <c r="A13" s="425" t="s">
        <v>24</v>
      </c>
      <c r="B13" s="426" t="s">
        <v>25</v>
      </c>
      <c r="C13" s="427">
        <f>'A45 Fonsecon'!C5</f>
        <v>43461</v>
      </c>
      <c r="D13" s="425">
        <f>'A45 Fonsecon'!A31</f>
        <v>14</v>
      </c>
      <c r="E13" s="282">
        <f>'A45 Fonsecon'!G43</f>
        <v>1</v>
      </c>
      <c r="F13" s="282">
        <f>'A45 Fonsecon'!G44</f>
        <v>1</v>
      </c>
      <c r="G13" s="426" t="s">
        <v>1443</v>
      </c>
      <c r="H13" s="286">
        <f>'A45 Fonsecon'!N5</f>
        <v>43811</v>
      </c>
      <c r="I13" s="425" t="s">
        <v>1540</v>
      </c>
    </row>
    <row r="14" spans="1:9" s="285" customFormat="1" ht="38.25" x14ac:dyDescent="0.2">
      <c r="A14" s="425" t="s">
        <v>26</v>
      </c>
      <c r="B14" s="426" t="s">
        <v>27</v>
      </c>
      <c r="C14" s="431">
        <f>'A46 29 FAB '!C5</f>
        <v>43399</v>
      </c>
      <c r="D14" s="425">
        <f>'A46 29 FAB '!A52</f>
        <v>34</v>
      </c>
      <c r="E14" s="282">
        <f>'A46 29 FAB '!F63</f>
        <v>0.5</v>
      </c>
      <c r="F14" s="282">
        <f>'A46 29 FAB '!F64</f>
        <v>0.953125</v>
      </c>
      <c r="G14" s="428" t="s">
        <v>1439</v>
      </c>
      <c r="H14" s="427">
        <f>'A46 29 FAB '!L5</f>
        <v>43814</v>
      </c>
      <c r="I14" s="425" t="s">
        <v>1539</v>
      </c>
    </row>
    <row r="15" spans="1:9" s="285" customFormat="1" ht="51" x14ac:dyDescent="0.2">
      <c r="A15" s="425" t="s">
        <v>28</v>
      </c>
      <c r="B15" s="426" t="s">
        <v>912</v>
      </c>
      <c r="C15" s="427">
        <f>'A48 197060 MEN '!C5</f>
        <v>43567</v>
      </c>
      <c r="D15" s="425">
        <f>'A48 197060 MEN '!A44</f>
        <v>27</v>
      </c>
      <c r="E15" s="282">
        <f>'A48 197060 MEN '!F55</f>
        <v>0.95652173913043481</v>
      </c>
      <c r="F15" s="282">
        <f>'A48 197060 MEN '!F56</f>
        <v>0.92592592592592593</v>
      </c>
      <c r="G15" s="428" t="s">
        <v>1440</v>
      </c>
      <c r="H15" s="427">
        <f>'A48 197060 MEN '!M5</f>
        <v>43920</v>
      </c>
      <c r="I15" s="425"/>
    </row>
    <row r="16" spans="1:9" s="285" customFormat="1" ht="76.5" x14ac:dyDescent="0.2">
      <c r="A16" s="425" t="s">
        <v>29</v>
      </c>
      <c r="B16" s="426" t="s">
        <v>905</v>
      </c>
      <c r="C16" s="427">
        <f>'A49 216169 PVGII'!C5:E5</f>
        <v>43577</v>
      </c>
      <c r="D16" s="425">
        <f>'A49 216169 PVGII'!A29</f>
        <v>14</v>
      </c>
      <c r="E16" s="282">
        <f>'A49 216169 PVGII'!F36</f>
        <v>1</v>
      </c>
      <c r="F16" s="282">
        <f>'A49 216169 PVGII'!F37</f>
        <v>1</v>
      </c>
      <c r="G16" s="426" t="s">
        <v>1443</v>
      </c>
      <c r="H16" s="427">
        <f>'A49 216169 PVGII'!N5</f>
        <v>43830</v>
      </c>
      <c r="I16" s="425" t="s">
        <v>1540</v>
      </c>
    </row>
    <row r="17" spans="1:9" s="285" customFormat="1" ht="38.25" x14ac:dyDescent="0.2">
      <c r="A17" s="425" t="s">
        <v>31</v>
      </c>
      <c r="B17" s="426" t="s">
        <v>32</v>
      </c>
      <c r="C17" s="427">
        <f>'A50 SISBEN IV'!C5</f>
        <v>43571</v>
      </c>
      <c r="D17" s="425">
        <f>'A50 SISBEN IV'!A29</f>
        <v>6</v>
      </c>
      <c r="E17" s="282">
        <f>'A50 SISBEN IV'!G38</f>
        <v>0.92836666666666667</v>
      </c>
      <c r="F17" s="282">
        <f>'A50 SISBEN IV'!G39</f>
        <v>0.92836666666666667</v>
      </c>
      <c r="G17" s="420" t="s">
        <v>1441</v>
      </c>
      <c r="H17" s="427">
        <f>'A50 SISBEN IV'!N5</f>
        <v>43830</v>
      </c>
      <c r="I17" s="425" t="s">
        <v>1539</v>
      </c>
    </row>
    <row r="18" spans="1:9" s="285" customFormat="1" ht="217.5" customHeight="1" x14ac:dyDescent="0.2">
      <c r="A18" s="425" t="s">
        <v>903</v>
      </c>
      <c r="B18" s="426" t="s">
        <v>642</v>
      </c>
      <c r="C18" s="427">
        <f>'A51 TIQUETES'!C5</f>
        <v>43627</v>
      </c>
      <c r="D18" s="425">
        <f>'A51 TIQUETES'!A38</f>
        <v>22</v>
      </c>
      <c r="E18" s="282">
        <f>'A51 TIQUETES'!F49</f>
        <v>0.85</v>
      </c>
      <c r="F18" s="282">
        <f>'A51 TIQUETES'!F50</f>
        <v>0.9363636363636364</v>
      </c>
      <c r="G18" s="420" t="s">
        <v>1442</v>
      </c>
      <c r="H18" s="427">
        <f>'A51 TIQUETES'!M5</f>
        <v>43830</v>
      </c>
      <c r="I18" s="425" t="s">
        <v>1539</v>
      </c>
    </row>
    <row r="19" spans="1:9" s="285" customFormat="1" ht="25.5" x14ac:dyDescent="0.2">
      <c r="A19" s="425" t="s">
        <v>904</v>
      </c>
      <c r="B19" s="426" t="s">
        <v>825</v>
      </c>
      <c r="C19" s="427">
        <f>'A52 INCUMPLIMIENTOS'!C5</f>
        <v>43643</v>
      </c>
      <c r="D19" s="425">
        <f>'A52 INCUMPLIMIENTOS'!A36</f>
        <v>21</v>
      </c>
      <c r="E19" s="282">
        <f>'A52 INCUMPLIMIENTOS'!F42</f>
        <v>1</v>
      </c>
      <c r="F19" s="282">
        <f>'A52 INCUMPLIMIENTOS'!F43</f>
        <v>1</v>
      </c>
      <c r="G19" s="426" t="s">
        <v>1443</v>
      </c>
      <c r="H19" s="427">
        <f>'A52 INCUMPLIMIENTOS'!N5</f>
        <v>43830</v>
      </c>
      <c r="I19" s="425" t="s">
        <v>1540</v>
      </c>
    </row>
    <row r="20" spans="1:9" s="285" customFormat="1" ht="28.5" customHeight="1" x14ac:dyDescent="0.2">
      <c r="A20" s="425" t="s">
        <v>971</v>
      </c>
      <c r="B20" s="426" t="s">
        <v>972</v>
      </c>
      <c r="C20" s="433">
        <f>'A53 DPS1'!C5</f>
        <v>43655</v>
      </c>
      <c r="D20" s="425">
        <f>'A53 DPS1'!A30</f>
        <v>7</v>
      </c>
      <c r="E20" s="282">
        <f>'A53 DPS1'!F34</f>
        <v>0.90909090909090906</v>
      </c>
      <c r="F20" s="282">
        <f>'A53 DPS1'!F35</f>
        <v>0.90909090909090906</v>
      </c>
      <c r="G20" s="420" t="s">
        <v>1444</v>
      </c>
      <c r="H20" s="427">
        <f>'A53 DPS1'!N5</f>
        <v>43830</v>
      </c>
      <c r="I20" s="425" t="s">
        <v>1539</v>
      </c>
    </row>
    <row r="21" spans="1:9" s="285" customFormat="1" ht="38.25" x14ac:dyDescent="0.2">
      <c r="A21" s="425" t="s">
        <v>1072</v>
      </c>
      <c r="B21" s="426" t="s">
        <v>1204</v>
      </c>
      <c r="C21" s="433">
        <f>'A54 DPS3'!C5</f>
        <v>43724</v>
      </c>
      <c r="D21" s="425">
        <f>'A54 DPS3'!A34</f>
        <v>13</v>
      </c>
      <c r="E21" s="282">
        <f>'A54 DPS3'!F43</f>
        <v>0.90909090909090906</v>
      </c>
      <c r="F21" s="282">
        <f>'A54 DPS3'!F44</f>
        <v>0.76923076923076927</v>
      </c>
      <c r="G21" s="420" t="s">
        <v>1445</v>
      </c>
      <c r="H21" s="427">
        <f>'A54 DPS3'!N5</f>
        <v>43915</v>
      </c>
      <c r="I21" s="425"/>
    </row>
    <row r="22" spans="1:9" s="285" customFormat="1" ht="51" x14ac:dyDescent="0.2">
      <c r="A22" s="425" t="s">
        <v>1073</v>
      </c>
      <c r="B22" s="426" t="s">
        <v>1074</v>
      </c>
      <c r="C22" s="427">
        <f>'A55 ICBF Y FND'!C5</f>
        <v>43738</v>
      </c>
      <c r="D22" s="490">
        <f>'A55 ICBF Y FND'!A26</f>
        <v>6</v>
      </c>
      <c r="E22" s="702">
        <f>'A55 ICBF Y FND'!F32</f>
        <v>0.9</v>
      </c>
      <c r="F22" s="702">
        <f>'A55 ICBF Y FND'!F33</f>
        <v>0.56666666666666665</v>
      </c>
      <c r="G22" s="420" t="s">
        <v>1446</v>
      </c>
      <c r="H22" s="427">
        <f>'A55 ICBF Y FND'!M5</f>
        <v>43920</v>
      </c>
      <c r="I22" s="425"/>
    </row>
    <row r="23" spans="1:9" s="285" customFormat="1" ht="104.25" customHeight="1" x14ac:dyDescent="0.2">
      <c r="A23" s="425" t="s">
        <v>1203</v>
      </c>
      <c r="B23" s="426" t="s">
        <v>1075</v>
      </c>
      <c r="C23" s="427">
        <f>'A56 CONTINGENCIAS'!C5</f>
        <v>43740</v>
      </c>
      <c r="D23" s="490">
        <f>'A56 CONTINGENCIAS'!A32</f>
        <v>5</v>
      </c>
      <c r="E23" s="282">
        <f>'A56 CONTINGENCIAS'!F42</f>
        <v>0</v>
      </c>
      <c r="F23" s="282">
        <f>'A56 CONTINGENCIAS'!F43</f>
        <v>0.01</v>
      </c>
      <c r="G23" s="420" t="s">
        <v>1447</v>
      </c>
      <c r="H23" s="427">
        <f>'A56 CONTINGENCIAS'!M5</f>
        <v>44104</v>
      </c>
      <c r="I23" s="425"/>
    </row>
    <row r="24" spans="1:9" s="285" customFormat="1" ht="43.5" customHeight="1" x14ac:dyDescent="0.2">
      <c r="A24" s="425" t="s">
        <v>1471</v>
      </c>
      <c r="B24" s="426" t="s">
        <v>1474</v>
      </c>
      <c r="C24" s="427">
        <f>'A57 CONTRATACIÓN DIRECTA'!C5</f>
        <v>43756</v>
      </c>
      <c r="D24" s="490">
        <f>'A57 CONTRATACIÓN DIRECTA'!A20</f>
        <v>4</v>
      </c>
      <c r="E24" s="282" t="s">
        <v>92</v>
      </c>
      <c r="F24" s="282" t="s">
        <v>92</v>
      </c>
      <c r="G24" s="282" t="s">
        <v>92</v>
      </c>
      <c r="H24" s="427">
        <f>'A57 CONTRATACIÓN DIRECTA'!M5</f>
        <v>44012</v>
      </c>
      <c r="I24" s="425"/>
    </row>
    <row r="25" spans="1:9" s="285" customFormat="1" ht="44.25" customHeight="1" x14ac:dyDescent="0.2">
      <c r="A25" s="425" t="s">
        <v>1472</v>
      </c>
      <c r="B25" s="426" t="s">
        <v>1494</v>
      </c>
      <c r="C25" s="427">
        <f>'A58 DEPURACIÓN CGR'!C5</f>
        <v>43795</v>
      </c>
      <c r="D25" s="490">
        <f>'A58 DEPURACIÓN CGR'!A23</f>
        <v>3</v>
      </c>
      <c r="E25" s="282" t="s">
        <v>92</v>
      </c>
      <c r="F25" s="282" t="s">
        <v>92</v>
      </c>
      <c r="G25" s="282" t="s">
        <v>92</v>
      </c>
      <c r="H25" s="427">
        <f>'A58 DEPURACIÓN CGR'!N5</f>
        <v>43920</v>
      </c>
      <c r="I25" s="425"/>
    </row>
    <row r="26" spans="1:9" s="285" customFormat="1" ht="44.25" customHeight="1" x14ac:dyDescent="0.2">
      <c r="A26" s="425" t="s">
        <v>1473</v>
      </c>
      <c r="B26" s="426" t="s">
        <v>1495</v>
      </c>
      <c r="C26" s="427">
        <f>'A59 ANH 216140'!C5</f>
        <v>43797</v>
      </c>
      <c r="D26" s="490">
        <f>'A59 ANH 216140'!A26</f>
        <v>6</v>
      </c>
      <c r="E26" s="282" t="s">
        <v>92</v>
      </c>
      <c r="F26" s="282" t="s">
        <v>92</v>
      </c>
      <c r="G26" s="282" t="s">
        <v>92</v>
      </c>
      <c r="H26" s="427">
        <f>'A59 ANH 216140'!M5</f>
        <v>44012</v>
      </c>
      <c r="I26" s="425"/>
    </row>
    <row r="27" spans="1:9" s="280" customFormat="1" ht="36.75" customHeight="1" x14ac:dyDescent="0.25">
      <c r="A27" s="102" t="s">
        <v>33</v>
      </c>
      <c r="B27" s="741">
        <f>+COUNTA(B6:B26)</f>
        <v>21</v>
      </c>
      <c r="C27" s="742"/>
      <c r="D27" s="102">
        <f>SUM(D6:D23)</f>
        <v>246</v>
      </c>
      <c r="E27" s="48">
        <f>+AVERAGE(E6:E23)</f>
        <v>0.86696950979777065</v>
      </c>
      <c r="F27" s="48">
        <f>+AVERAGE(F6:F23)</f>
        <v>0.86231500038027808</v>
      </c>
      <c r="G27" s="27" t="s">
        <v>92</v>
      </c>
      <c r="H27" s="203">
        <f>MAX(H6:H23)</f>
        <v>44104</v>
      </c>
      <c r="I27" s="76"/>
    </row>
    <row r="29" spans="1:9" ht="38.25" x14ac:dyDescent="0.2">
      <c r="A29" s="660" t="s">
        <v>1537</v>
      </c>
      <c r="B29" s="738">
        <v>6</v>
      </c>
      <c r="C29" s="435"/>
      <c r="D29" s="435"/>
      <c r="E29" s="435"/>
      <c r="H29" s="661" t="s">
        <v>1541</v>
      </c>
      <c r="I29" s="739">
        <f>4/11</f>
        <v>0.36363636363636365</v>
      </c>
    </row>
    <row r="30" spans="1:9" x14ac:dyDescent="0.2">
      <c r="A30" s="660" t="s">
        <v>1536</v>
      </c>
      <c r="B30" s="738">
        <f>B27-B29</f>
        <v>15</v>
      </c>
      <c r="C30" s="435"/>
      <c r="D30" s="435"/>
      <c r="E30" s="435"/>
      <c r="F30" s="26"/>
    </row>
    <row r="31" spans="1:9" x14ac:dyDescent="0.2">
      <c r="B31" s="435"/>
      <c r="C31" s="435"/>
      <c r="D31" s="491"/>
      <c r="E31" s="435"/>
    </row>
    <row r="32" spans="1:9" x14ac:dyDescent="0.2">
      <c r="B32" s="435"/>
      <c r="C32" s="435"/>
      <c r="D32" s="435"/>
      <c r="E32" s="435"/>
    </row>
    <row r="33" spans="2:6" x14ac:dyDescent="0.2">
      <c r="B33" s="435"/>
      <c r="C33" s="435"/>
      <c r="D33" s="435"/>
      <c r="E33" s="435"/>
    </row>
    <row r="35" spans="2:6" x14ac:dyDescent="0.2">
      <c r="E35" s="100"/>
      <c r="F35" s="100"/>
    </row>
    <row r="36" spans="2:6" x14ac:dyDescent="0.2">
      <c r="D36" s="26"/>
      <c r="E36" s="100"/>
      <c r="F36" s="100"/>
    </row>
    <row r="37" spans="2:6" x14ac:dyDescent="0.2">
      <c r="E37" s="100"/>
      <c r="F37" s="100"/>
    </row>
  </sheetData>
  <autoFilter ref="A5:I27" xr:uid="{F19DFF5E-087F-405D-83F5-528F1BAD053E}"/>
  <mergeCells count="2">
    <mergeCell ref="A1:A3"/>
    <mergeCell ref="B27:C27"/>
  </mergeCells>
  <phoneticPr fontId="62"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7585C-7D72-4F30-BFE1-26C8C281F23A}">
  <sheetPr filterMode="1"/>
  <dimension ref="A1:S64"/>
  <sheetViews>
    <sheetView topLeftCell="M24" zoomScale="90" zoomScaleNormal="90" workbookViewId="0">
      <selection activeCell="O24" sqref="O24"/>
    </sheetView>
  </sheetViews>
  <sheetFormatPr baseColWidth="10" defaultColWidth="11.42578125" defaultRowHeight="15" x14ac:dyDescent="0.25"/>
  <cols>
    <col min="1" max="1" width="19" customWidth="1"/>
    <col min="2" max="2" width="39.5703125" customWidth="1"/>
    <col min="3" max="3" width="14.85546875" customWidth="1"/>
    <col min="5" max="5" width="17.140625" customWidth="1"/>
    <col min="6" max="6" width="31.42578125" customWidth="1"/>
    <col min="7" max="7" width="42.5703125" customWidth="1"/>
    <col min="8" max="8" width="17.28515625" customWidth="1"/>
    <col min="9" max="9" width="19.42578125" customWidth="1"/>
    <col min="10" max="10" width="13.85546875" customWidth="1"/>
    <col min="11" max="11" width="15.140625" customWidth="1"/>
    <col min="12" max="12" width="31.7109375" customWidth="1"/>
    <col min="13" max="13" width="28.140625" customWidth="1"/>
    <col min="14" max="14" width="29.140625" customWidth="1"/>
    <col min="15" max="16" width="34.85546875" customWidth="1"/>
    <col min="17" max="17" width="31.5703125" customWidth="1"/>
    <col min="18" max="18" width="14.85546875" style="148" customWidth="1"/>
    <col min="19" max="19" width="15.7109375" customWidth="1"/>
  </cols>
  <sheetData>
    <row r="1" spans="1:17" s="148" customFormat="1" x14ac:dyDescent="0.25">
      <c r="A1" s="844"/>
      <c r="B1" s="845"/>
      <c r="C1" s="850" t="s">
        <v>147</v>
      </c>
      <c r="D1" s="851"/>
      <c r="E1" s="851"/>
      <c r="F1" s="851"/>
      <c r="G1" s="851"/>
      <c r="H1" s="851"/>
      <c r="I1" s="851"/>
      <c r="J1" s="851"/>
      <c r="K1" s="851"/>
      <c r="L1" s="851"/>
      <c r="M1" s="851"/>
      <c r="N1" s="852"/>
      <c r="O1" s="27" t="s">
        <v>148</v>
      </c>
      <c r="P1" s="27"/>
      <c r="Q1" s="102" t="s">
        <v>149</v>
      </c>
    </row>
    <row r="2" spans="1:17" s="148" customFormat="1" x14ac:dyDescent="0.25">
      <c r="A2" s="846"/>
      <c r="B2" s="847"/>
      <c r="C2" s="853"/>
      <c r="D2" s="854"/>
      <c r="E2" s="854"/>
      <c r="F2" s="854"/>
      <c r="G2" s="854"/>
      <c r="H2" s="854"/>
      <c r="I2" s="854"/>
      <c r="J2" s="854"/>
      <c r="K2" s="854"/>
      <c r="L2" s="854"/>
      <c r="M2" s="854"/>
      <c r="N2" s="855"/>
      <c r="O2" s="27" t="s">
        <v>150</v>
      </c>
      <c r="P2" s="27"/>
      <c r="Q2" s="103" t="s">
        <v>151</v>
      </c>
    </row>
    <row r="3" spans="1:17" s="148" customFormat="1" x14ac:dyDescent="0.25">
      <c r="A3" s="848"/>
      <c r="B3" s="849"/>
      <c r="C3" s="741" t="s">
        <v>152</v>
      </c>
      <c r="D3" s="888"/>
      <c r="E3" s="888"/>
      <c r="F3" s="888"/>
      <c r="G3" s="888"/>
      <c r="H3" s="888"/>
      <c r="I3" s="888"/>
      <c r="J3" s="888"/>
      <c r="K3" s="888"/>
      <c r="L3" s="888"/>
      <c r="M3" s="888"/>
      <c r="N3" s="742"/>
      <c r="O3" s="27" t="s">
        <v>153</v>
      </c>
      <c r="P3" s="27"/>
      <c r="Q3" s="103" t="s">
        <v>154</v>
      </c>
    </row>
    <row r="4" spans="1:17" s="148" customFormat="1" ht="15.75" x14ac:dyDescent="0.25">
      <c r="A4" s="49"/>
      <c r="B4"/>
      <c r="C4"/>
      <c r="D4"/>
      <c r="E4"/>
      <c r="F4"/>
      <c r="G4"/>
      <c r="H4"/>
      <c r="I4"/>
      <c r="J4"/>
      <c r="K4"/>
      <c r="L4"/>
      <c r="M4"/>
      <c r="N4"/>
      <c r="O4"/>
      <c r="P4"/>
      <c r="Q4"/>
    </row>
    <row r="5" spans="1:17" s="148" customFormat="1" ht="43.5" customHeight="1" x14ac:dyDescent="0.25">
      <c r="A5" s="147" t="s">
        <v>35</v>
      </c>
      <c r="B5" s="147"/>
      <c r="C5" s="557">
        <v>43399</v>
      </c>
      <c r="D5" s="889" t="s">
        <v>83</v>
      </c>
      <c r="E5" s="889"/>
      <c r="F5" s="180">
        <v>43411</v>
      </c>
      <c r="G5"/>
      <c r="H5" s="181" t="s">
        <v>37</v>
      </c>
      <c r="I5" s="180">
        <v>43830</v>
      </c>
      <c r="J5"/>
      <c r="K5" s="147" t="s">
        <v>38</v>
      </c>
      <c r="L5" s="180">
        <f>MAX(K19:K52)</f>
        <v>43814</v>
      </c>
      <c r="N5"/>
      <c r="O5"/>
      <c r="P5"/>
      <c r="Q5"/>
    </row>
    <row r="6" spans="1:17" s="148" customFormat="1" ht="15.75" x14ac:dyDescent="0.25">
      <c r="A6" s="49"/>
      <c r="B6"/>
      <c r="C6"/>
      <c r="D6"/>
      <c r="E6"/>
      <c r="F6"/>
      <c r="G6"/>
      <c r="H6"/>
      <c r="I6"/>
      <c r="J6"/>
      <c r="K6"/>
      <c r="L6"/>
      <c r="M6"/>
      <c r="N6"/>
      <c r="O6"/>
      <c r="P6"/>
      <c r="Q6"/>
    </row>
    <row r="7" spans="1:17" s="148" customFormat="1" ht="15.75" x14ac:dyDescent="0.25">
      <c r="A7" s="51" t="s">
        <v>39</v>
      </c>
      <c r="B7"/>
      <c r="C7" s="797" t="s">
        <v>27</v>
      </c>
      <c r="D7" s="798"/>
      <c r="E7" s="798"/>
      <c r="F7" s="798"/>
      <c r="G7" s="798"/>
      <c r="H7" s="798"/>
      <c r="I7" s="798"/>
      <c r="J7" s="798"/>
      <c r="K7" s="798"/>
      <c r="L7" s="798"/>
      <c r="M7" s="798"/>
      <c r="N7" s="798"/>
      <c r="O7" s="798"/>
      <c r="P7" s="798"/>
      <c r="Q7" s="799"/>
    </row>
    <row r="8" spans="1:17" s="148" customFormat="1" ht="15.75" x14ac:dyDescent="0.25">
      <c r="A8" s="51"/>
      <c r="B8"/>
      <c r="C8" s="1"/>
      <c r="D8" s="1"/>
      <c r="E8" s="1"/>
      <c r="F8" s="1"/>
      <c r="G8" s="1"/>
      <c r="H8" s="555"/>
      <c r="I8" s="1"/>
      <c r="J8" s="1"/>
      <c r="K8" s="555"/>
      <c r="L8" s="1"/>
      <c r="M8" s="1"/>
      <c r="N8"/>
      <c r="O8"/>
      <c r="P8"/>
      <c r="Q8"/>
    </row>
    <row r="9" spans="1:17" s="148" customFormat="1" ht="42" customHeight="1" x14ac:dyDescent="0.25">
      <c r="A9" s="886" t="s">
        <v>41</v>
      </c>
      <c r="B9" s="886"/>
      <c r="C9" s="797" t="s">
        <v>438</v>
      </c>
      <c r="D9" s="798"/>
      <c r="E9" s="798"/>
      <c r="F9" s="798"/>
      <c r="G9" s="798"/>
      <c r="H9" s="798"/>
      <c r="I9" s="798"/>
      <c r="J9" s="798"/>
      <c r="K9" s="798"/>
      <c r="L9" s="798"/>
      <c r="M9" s="798"/>
      <c r="N9" s="798"/>
      <c r="O9" s="798"/>
      <c r="P9" s="798"/>
      <c r="Q9" s="799"/>
    </row>
    <row r="10" spans="1:17" s="148" customFormat="1" ht="31.5" customHeight="1" x14ac:dyDescent="0.25">
      <c r="A10" s="568"/>
      <c r="B10" s="568"/>
      <c r="C10" s="3"/>
      <c r="D10" s="3"/>
      <c r="E10" s="3"/>
      <c r="F10" s="3"/>
      <c r="G10" s="3"/>
      <c r="H10" s="20"/>
      <c r="I10" s="3"/>
      <c r="J10" s="3"/>
      <c r="K10" s="20"/>
      <c r="L10" s="182"/>
      <c r="M10" s="182"/>
      <c r="N10" s="1"/>
      <c r="O10"/>
      <c r="P10"/>
      <c r="Q10"/>
    </row>
    <row r="11" spans="1:17" s="148" customFormat="1" ht="40.5" customHeight="1" x14ac:dyDescent="0.25">
      <c r="A11" s="886" t="s">
        <v>43</v>
      </c>
      <c r="B11" s="886"/>
      <c r="C11" s="976" t="s">
        <v>439</v>
      </c>
      <c r="D11" s="977"/>
      <c r="E11" s="977"/>
      <c r="F11" s="977"/>
      <c r="G11" s="977"/>
      <c r="H11" s="977"/>
      <c r="I11" s="977"/>
      <c r="J11" s="977"/>
      <c r="K11" s="977"/>
      <c r="L11" s="977"/>
      <c r="M11" s="977"/>
      <c r="N11" s="977"/>
      <c r="O11" s="977"/>
      <c r="P11" s="977"/>
      <c r="Q11" s="978"/>
    </row>
    <row r="12" spans="1:17" s="148" customFormat="1" ht="15.75" x14ac:dyDescent="0.25">
      <c r="A12" s="568"/>
      <c r="B12" s="568"/>
      <c r="C12" s="3"/>
      <c r="D12" s="3"/>
      <c r="E12" s="3"/>
      <c r="F12" s="3"/>
      <c r="G12" s="3"/>
      <c r="H12" s="20"/>
      <c r="I12" s="3"/>
      <c r="J12" s="3"/>
      <c r="K12" s="20"/>
      <c r="L12" s="182"/>
      <c r="M12" s="182"/>
      <c r="N12" s="1"/>
      <c r="O12"/>
      <c r="P12"/>
      <c r="Q12"/>
    </row>
    <row r="13" spans="1:17" s="148" customFormat="1" ht="60.75" customHeight="1" x14ac:dyDescent="0.25">
      <c r="A13" s="886" t="s">
        <v>45</v>
      </c>
      <c r="B13" s="886"/>
      <c r="C13" s="1035" t="s">
        <v>440</v>
      </c>
      <c r="D13" s="1036"/>
      <c r="E13" s="1036"/>
      <c r="F13" s="1036"/>
      <c r="G13" s="1036"/>
      <c r="H13" s="1036"/>
      <c r="I13" s="1036"/>
      <c r="J13" s="1036"/>
      <c r="K13" s="1036"/>
      <c r="L13" s="1036"/>
      <c r="M13" s="1036"/>
      <c r="N13" s="1036"/>
      <c r="O13" s="1036"/>
      <c r="P13" s="1036"/>
      <c r="Q13" s="1037"/>
    </row>
    <row r="14" spans="1:17" s="148" customFormat="1" ht="15.75" x14ac:dyDescent="0.25">
      <c r="A14" s="568"/>
      <c r="B14" s="568"/>
      <c r="C14" s="3"/>
      <c r="D14" s="3"/>
      <c r="E14" s="3"/>
      <c r="F14" s="3"/>
      <c r="G14" s="3"/>
      <c r="H14" s="20"/>
      <c r="I14" s="3"/>
      <c r="J14" s="3"/>
      <c r="K14" s="20"/>
      <c r="L14" s="182"/>
      <c r="M14" s="182"/>
      <c r="N14"/>
      <c r="O14"/>
      <c r="P14"/>
      <c r="Q14"/>
    </row>
    <row r="15" spans="1:17" s="148" customFormat="1" ht="16.5" customHeight="1" x14ac:dyDescent="0.25">
      <c r="A15" s="49" t="s">
        <v>47</v>
      </c>
      <c r="B15"/>
      <c r="C15" s="1"/>
      <c r="D15" s="1"/>
      <c r="E15" s="1"/>
      <c r="F15" s="1"/>
      <c r="G15" s="1"/>
      <c r="H15" s="555"/>
      <c r="I15" s="1"/>
      <c r="J15" s="1"/>
      <c r="K15" s="555"/>
      <c r="L15" s="1"/>
      <c r="M15" s="1"/>
      <c r="N15"/>
      <c r="O15"/>
      <c r="P15"/>
      <c r="Q15"/>
    </row>
    <row r="16" spans="1:17" s="148" customFormat="1" ht="15.75" x14ac:dyDescent="0.25">
      <c r="A16" s="49"/>
      <c r="B16"/>
      <c r="C16" s="1"/>
      <c r="D16" s="1"/>
      <c r="E16" s="1"/>
      <c r="F16" s="1"/>
      <c r="G16" s="1"/>
      <c r="H16" s="555"/>
      <c r="I16" s="1"/>
      <c r="J16" s="1"/>
      <c r="K16" s="555"/>
      <c r="L16" s="1"/>
      <c r="M16" s="1"/>
      <c r="N16"/>
      <c r="O16"/>
      <c r="P16"/>
      <c r="Q16"/>
    </row>
    <row r="18" spans="1:18" s="158" customFormat="1" ht="67.5" customHeight="1" x14ac:dyDescent="0.25">
      <c r="A18" s="183" t="s">
        <v>48</v>
      </c>
      <c r="B18" s="1038" t="s">
        <v>49</v>
      </c>
      <c r="C18" s="1039"/>
      <c r="D18" s="1039"/>
      <c r="E18" s="1040"/>
      <c r="F18" s="183" t="s">
        <v>50</v>
      </c>
      <c r="G18" s="183" t="s">
        <v>51</v>
      </c>
      <c r="H18" s="183" t="s">
        <v>52</v>
      </c>
      <c r="I18" s="183" t="s">
        <v>53</v>
      </c>
      <c r="J18" s="183" t="s">
        <v>54</v>
      </c>
      <c r="K18" s="183" t="s">
        <v>55</v>
      </c>
      <c r="L18" s="183" t="s">
        <v>56</v>
      </c>
      <c r="M18" s="183" t="s">
        <v>57</v>
      </c>
      <c r="N18" s="183" t="s">
        <v>58</v>
      </c>
      <c r="O18" s="183" t="s">
        <v>158</v>
      </c>
      <c r="P18" s="183" t="s">
        <v>1403</v>
      </c>
      <c r="Q18" s="183" t="s">
        <v>60</v>
      </c>
      <c r="R18" s="183" t="s">
        <v>124</v>
      </c>
    </row>
    <row r="19" spans="1:18" s="184" customFormat="1" ht="186.75" hidden="1" customHeight="1" x14ac:dyDescent="0.2">
      <c r="A19" s="333">
        <v>1</v>
      </c>
      <c r="B19" s="1041" t="s">
        <v>994</v>
      </c>
      <c r="C19" s="1041"/>
      <c r="D19" s="1041"/>
      <c r="E19" s="1041"/>
      <c r="F19" s="592" t="s">
        <v>441</v>
      </c>
      <c r="G19" s="592" t="s">
        <v>442</v>
      </c>
      <c r="H19" s="334" t="s">
        <v>443</v>
      </c>
      <c r="I19" s="335" t="s">
        <v>444</v>
      </c>
      <c r="J19" s="336">
        <v>1</v>
      </c>
      <c r="K19" s="337">
        <v>43448</v>
      </c>
      <c r="L19" s="338">
        <v>43509</v>
      </c>
      <c r="M19" s="37">
        <v>1</v>
      </c>
      <c r="N19" s="562"/>
      <c r="O19" s="592" t="s">
        <v>995</v>
      </c>
      <c r="P19" s="685"/>
      <c r="Q19" s="339"/>
      <c r="R19" s="340">
        <v>1</v>
      </c>
    </row>
    <row r="20" spans="1:18" s="184" customFormat="1" ht="150.75" hidden="1" customHeight="1" x14ac:dyDescent="0.2">
      <c r="A20" s="333">
        <v>2</v>
      </c>
      <c r="B20" s="1041" t="s">
        <v>996</v>
      </c>
      <c r="C20" s="1001"/>
      <c r="D20" s="1001"/>
      <c r="E20" s="1001"/>
      <c r="F20" s="592" t="s">
        <v>445</v>
      </c>
      <c r="G20" s="592" t="s">
        <v>446</v>
      </c>
      <c r="H20" s="334" t="s">
        <v>443</v>
      </c>
      <c r="I20" s="335" t="s">
        <v>444</v>
      </c>
      <c r="J20" s="578">
        <v>1</v>
      </c>
      <c r="K20" s="337">
        <v>43448</v>
      </c>
      <c r="L20" s="341"/>
      <c r="M20" s="340">
        <v>1</v>
      </c>
      <c r="N20" s="562"/>
      <c r="O20" s="592" t="s">
        <v>997</v>
      </c>
      <c r="P20" s="685"/>
      <c r="Q20" s="339"/>
      <c r="R20" s="340">
        <v>1</v>
      </c>
    </row>
    <row r="21" spans="1:18" s="184" customFormat="1" ht="100.5" hidden="1" customHeight="1" x14ac:dyDescent="0.2">
      <c r="A21" s="333">
        <v>3</v>
      </c>
      <c r="B21" s="1041" t="s">
        <v>996</v>
      </c>
      <c r="C21" s="1001"/>
      <c r="D21" s="1001"/>
      <c r="E21" s="1001"/>
      <c r="F21" s="592" t="s">
        <v>445</v>
      </c>
      <c r="G21" s="592" t="s">
        <v>447</v>
      </c>
      <c r="H21" s="573" t="s">
        <v>448</v>
      </c>
      <c r="I21" s="335" t="s">
        <v>449</v>
      </c>
      <c r="J21" s="578">
        <v>1</v>
      </c>
      <c r="K21" s="337">
        <v>43465</v>
      </c>
      <c r="L21" s="341"/>
      <c r="M21" s="340">
        <v>1</v>
      </c>
      <c r="N21" s="341"/>
      <c r="O21" s="339"/>
      <c r="P21" s="339"/>
      <c r="Q21" s="339"/>
      <c r="R21" s="340">
        <v>1</v>
      </c>
    </row>
    <row r="22" spans="1:18" ht="147.75" hidden="1" customHeight="1" x14ac:dyDescent="0.25">
      <c r="A22" s="342">
        <v>4</v>
      </c>
      <c r="B22" s="1041" t="s">
        <v>998</v>
      </c>
      <c r="C22" s="1041"/>
      <c r="D22" s="1041"/>
      <c r="E22" s="1041"/>
      <c r="F22" s="592" t="s">
        <v>450</v>
      </c>
      <c r="G22" s="592" t="s">
        <v>451</v>
      </c>
      <c r="H22" s="588" t="s">
        <v>452</v>
      </c>
      <c r="I22" s="343" t="s">
        <v>453</v>
      </c>
      <c r="J22" s="336">
        <v>1</v>
      </c>
      <c r="K22" s="337">
        <v>43465</v>
      </c>
      <c r="L22" s="338">
        <v>43448</v>
      </c>
      <c r="M22" s="340">
        <v>1</v>
      </c>
      <c r="N22" s="344"/>
      <c r="O22" s="345" t="s">
        <v>454</v>
      </c>
      <c r="P22" s="686"/>
      <c r="Q22" s="346"/>
      <c r="R22" s="340">
        <v>1</v>
      </c>
    </row>
    <row r="23" spans="1:18" s="184" customFormat="1" ht="320.25" customHeight="1" x14ac:dyDescent="0.2">
      <c r="A23" s="347">
        <v>5</v>
      </c>
      <c r="B23" s="1042" t="s">
        <v>999</v>
      </c>
      <c r="C23" s="1042"/>
      <c r="D23" s="1042"/>
      <c r="E23" s="1042"/>
      <c r="F23" s="593" t="s">
        <v>450</v>
      </c>
      <c r="G23" s="595" t="s">
        <v>1000</v>
      </c>
      <c r="H23" s="348" t="s">
        <v>455</v>
      </c>
      <c r="I23" s="349" t="s">
        <v>456</v>
      </c>
      <c r="J23" s="350">
        <v>1</v>
      </c>
      <c r="K23" s="353">
        <v>43814</v>
      </c>
      <c r="L23" s="351"/>
      <c r="M23" s="352">
        <v>0.5</v>
      </c>
      <c r="N23" s="349" t="s">
        <v>456</v>
      </c>
      <c r="O23" s="395" t="s">
        <v>1404</v>
      </c>
      <c r="P23" s="593"/>
      <c r="Q23" s="593" t="s">
        <v>1069</v>
      </c>
      <c r="R23" s="352">
        <v>1</v>
      </c>
    </row>
    <row r="24" spans="1:18" s="184" customFormat="1" ht="192" customHeight="1" x14ac:dyDescent="0.2">
      <c r="A24" s="347">
        <v>6</v>
      </c>
      <c r="B24" s="1042" t="s">
        <v>999</v>
      </c>
      <c r="C24" s="1042"/>
      <c r="D24" s="1042"/>
      <c r="E24" s="1042"/>
      <c r="F24" s="593" t="s">
        <v>450</v>
      </c>
      <c r="G24" s="593" t="s">
        <v>457</v>
      </c>
      <c r="H24" s="348" t="s">
        <v>458</v>
      </c>
      <c r="I24" s="349" t="s">
        <v>459</v>
      </c>
      <c r="J24" s="350">
        <v>1</v>
      </c>
      <c r="K24" s="353">
        <v>43814</v>
      </c>
      <c r="L24" s="354"/>
      <c r="M24" s="352">
        <v>0</v>
      </c>
      <c r="N24" s="349" t="s">
        <v>1405</v>
      </c>
      <c r="O24" s="383" t="s">
        <v>1406</v>
      </c>
      <c r="P24" s="355"/>
      <c r="Q24" s="593" t="s">
        <v>1069</v>
      </c>
      <c r="R24" s="356">
        <v>1</v>
      </c>
    </row>
    <row r="25" spans="1:18" ht="234" hidden="1" customHeight="1" x14ac:dyDescent="0.25">
      <c r="A25" s="342">
        <v>7</v>
      </c>
      <c r="B25" s="1034" t="s">
        <v>1001</v>
      </c>
      <c r="C25" s="1020"/>
      <c r="D25" s="1020"/>
      <c r="E25" s="1020"/>
      <c r="F25" s="357" t="s">
        <v>460</v>
      </c>
      <c r="G25" s="594" t="s">
        <v>461</v>
      </c>
      <c r="H25" s="358" t="s">
        <v>462</v>
      </c>
      <c r="I25" s="359" t="s">
        <v>463</v>
      </c>
      <c r="J25" s="336">
        <v>1</v>
      </c>
      <c r="K25" s="337">
        <v>43511</v>
      </c>
      <c r="L25" s="337">
        <v>43555</v>
      </c>
      <c r="M25" s="360">
        <v>1</v>
      </c>
      <c r="N25" s="359"/>
      <c r="O25" s="359" t="s">
        <v>463</v>
      </c>
      <c r="P25" s="687"/>
      <c r="Q25" s="361"/>
      <c r="R25" s="340">
        <v>1</v>
      </c>
    </row>
    <row r="26" spans="1:18" ht="234" hidden="1" customHeight="1" x14ac:dyDescent="0.25">
      <c r="A26" s="342">
        <v>8</v>
      </c>
      <c r="B26" s="1030" t="s">
        <v>1002</v>
      </c>
      <c r="C26" s="1030"/>
      <c r="D26" s="1030"/>
      <c r="E26" s="1030"/>
      <c r="F26" s="592" t="s">
        <v>464</v>
      </c>
      <c r="G26" s="592" t="s">
        <v>465</v>
      </c>
      <c r="H26" s="362" t="s">
        <v>466</v>
      </c>
      <c r="I26" s="363" t="s">
        <v>467</v>
      </c>
      <c r="J26" s="364" t="s">
        <v>468</v>
      </c>
      <c r="K26" s="365">
        <v>43555</v>
      </c>
      <c r="L26" s="618">
        <v>43555</v>
      </c>
      <c r="M26" s="360">
        <v>1</v>
      </c>
      <c r="N26" s="359"/>
      <c r="O26" s="366" t="s">
        <v>469</v>
      </c>
      <c r="P26" s="366"/>
      <c r="Q26" s="343" t="s">
        <v>470</v>
      </c>
      <c r="R26" s="340">
        <v>1</v>
      </c>
    </row>
    <row r="27" spans="1:18" ht="234" hidden="1" customHeight="1" x14ac:dyDescent="0.25">
      <c r="A27" s="367">
        <v>9</v>
      </c>
      <c r="B27" s="1031" t="s">
        <v>1003</v>
      </c>
      <c r="C27" s="1031"/>
      <c r="D27" s="1031"/>
      <c r="E27" s="1031"/>
      <c r="F27" s="593" t="s">
        <v>464</v>
      </c>
      <c r="G27" s="593" t="s">
        <v>799</v>
      </c>
      <c r="H27" s="368" t="s">
        <v>466</v>
      </c>
      <c r="I27" s="369" t="s">
        <v>471</v>
      </c>
      <c r="J27" s="370">
        <v>10</v>
      </c>
      <c r="K27" s="371">
        <v>43630</v>
      </c>
      <c r="L27" s="371">
        <v>43635</v>
      </c>
      <c r="M27" s="372">
        <v>1</v>
      </c>
      <c r="N27" s="369"/>
      <c r="O27" s="373" t="s">
        <v>800</v>
      </c>
      <c r="P27" s="373"/>
      <c r="Q27" s="374" t="s">
        <v>472</v>
      </c>
      <c r="R27" s="375">
        <v>1</v>
      </c>
    </row>
    <row r="28" spans="1:18" ht="234" hidden="1" customHeight="1" x14ac:dyDescent="0.25">
      <c r="A28" s="376">
        <v>10</v>
      </c>
      <c r="B28" s="1031" t="s">
        <v>1003</v>
      </c>
      <c r="C28" s="1031"/>
      <c r="D28" s="1031"/>
      <c r="E28" s="1031"/>
      <c r="F28" s="593" t="s">
        <v>464</v>
      </c>
      <c r="G28" s="593" t="s">
        <v>799</v>
      </c>
      <c r="H28" s="377" t="s">
        <v>466</v>
      </c>
      <c r="I28" s="374" t="s">
        <v>471</v>
      </c>
      <c r="J28" s="378">
        <v>10</v>
      </c>
      <c r="K28" s="379">
        <v>43738</v>
      </c>
      <c r="L28" s="354">
        <v>43738</v>
      </c>
      <c r="M28" s="380">
        <v>1</v>
      </c>
      <c r="N28" s="374"/>
      <c r="O28" s="373" t="s">
        <v>1004</v>
      </c>
      <c r="P28" s="373"/>
      <c r="Q28" s="374" t="s">
        <v>473</v>
      </c>
      <c r="R28" s="381">
        <v>1</v>
      </c>
    </row>
    <row r="29" spans="1:18" ht="234" hidden="1" customHeight="1" x14ac:dyDescent="0.25">
      <c r="A29" s="367">
        <v>11</v>
      </c>
      <c r="B29" s="1031" t="s">
        <v>1003</v>
      </c>
      <c r="C29" s="1031"/>
      <c r="D29" s="1031"/>
      <c r="E29" s="1031"/>
      <c r="F29" s="593" t="s">
        <v>464</v>
      </c>
      <c r="G29" s="593" t="s">
        <v>474</v>
      </c>
      <c r="H29" s="377" t="s">
        <v>475</v>
      </c>
      <c r="I29" s="377" t="s">
        <v>476</v>
      </c>
      <c r="J29" s="377">
        <v>1</v>
      </c>
      <c r="K29" s="374">
        <v>43448</v>
      </c>
      <c r="L29" s="14">
        <v>43585</v>
      </c>
      <c r="M29" s="382">
        <v>1</v>
      </c>
      <c r="N29" s="377"/>
      <c r="O29" s="593" t="s">
        <v>1005</v>
      </c>
      <c r="P29" s="593"/>
      <c r="Q29" s="374"/>
      <c r="R29" s="352">
        <v>1</v>
      </c>
    </row>
    <row r="30" spans="1:18" ht="387.95" hidden="1" customHeight="1" x14ac:dyDescent="0.25">
      <c r="A30" s="342">
        <v>12</v>
      </c>
      <c r="B30" s="1032" t="s">
        <v>1003</v>
      </c>
      <c r="C30" s="1032"/>
      <c r="D30" s="1032"/>
      <c r="E30" s="1032"/>
      <c r="F30" s="593" t="s">
        <v>464</v>
      </c>
      <c r="G30" s="593" t="s">
        <v>477</v>
      </c>
      <c r="H30" s="377" t="s">
        <v>475</v>
      </c>
      <c r="I30" s="377" t="s">
        <v>478</v>
      </c>
      <c r="J30" s="377">
        <v>1</v>
      </c>
      <c r="K30" s="374">
        <v>43738</v>
      </c>
      <c r="L30" s="14">
        <v>43811</v>
      </c>
      <c r="M30" s="512">
        <v>1</v>
      </c>
      <c r="N30" s="368"/>
      <c r="O30" s="688" t="s">
        <v>1407</v>
      </c>
      <c r="P30" s="383"/>
      <c r="Q30" s="374" t="s">
        <v>479</v>
      </c>
      <c r="R30" s="352">
        <v>1</v>
      </c>
    </row>
    <row r="31" spans="1:18" ht="255" hidden="1" customHeight="1" x14ac:dyDescent="0.25">
      <c r="A31" s="342">
        <v>13</v>
      </c>
      <c r="B31" s="1033" t="s">
        <v>1006</v>
      </c>
      <c r="C31" s="1030"/>
      <c r="D31" s="1030"/>
      <c r="E31" s="1030"/>
      <c r="F31" s="592" t="s">
        <v>480</v>
      </c>
      <c r="G31" s="591" t="s">
        <v>481</v>
      </c>
      <c r="H31" s="358" t="s">
        <v>482</v>
      </c>
      <c r="I31" s="343" t="s">
        <v>483</v>
      </c>
      <c r="J31" s="336">
        <v>1</v>
      </c>
      <c r="K31" s="337">
        <v>43433</v>
      </c>
      <c r="L31" s="338">
        <v>43433</v>
      </c>
      <c r="M31" s="384">
        <v>1</v>
      </c>
      <c r="N31" s="578"/>
      <c r="O31" s="592" t="s">
        <v>484</v>
      </c>
      <c r="P31" s="592"/>
      <c r="Q31" s="343"/>
      <c r="R31" s="340">
        <v>1</v>
      </c>
    </row>
    <row r="32" spans="1:18" ht="234" hidden="1" customHeight="1" x14ac:dyDescent="0.25">
      <c r="A32" s="342">
        <v>14</v>
      </c>
      <c r="B32" s="1033" t="s">
        <v>1006</v>
      </c>
      <c r="C32" s="1030"/>
      <c r="D32" s="1030"/>
      <c r="E32" s="1030"/>
      <c r="F32" s="592" t="s">
        <v>480</v>
      </c>
      <c r="G32" s="591" t="s">
        <v>485</v>
      </c>
      <c r="H32" s="358" t="s">
        <v>486</v>
      </c>
      <c r="I32" s="343" t="s">
        <v>487</v>
      </c>
      <c r="J32" s="336">
        <v>1</v>
      </c>
      <c r="K32" s="337">
        <v>43465</v>
      </c>
      <c r="L32" s="338">
        <v>43451</v>
      </c>
      <c r="M32" s="384">
        <v>1</v>
      </c>
      <c r="N32" s="578"/>
      <c r="O32" s="357" t="s">
        <v>488</v>
      </c>
      <c r="P32" s="357"/>
      <c r="Q32" s="343"/>
      <c r="R32" s="340">
        <v>1</v>
      </c>
    </row>
    <row r="33" spans="1:19" ht="234" hidden="1" customHeight="1" x14ac:dyDescent="0.25">
      <c r="A33" s="342">
        <v>15</v>
      </c>
      <c r="B33" s="1020" t="s">
        <v>1007</v>
      </c>
      <c r="C33" s="1020"/>
      <c r="D33" s="1020"/>
      <c r="E33" s="1020"/>
      <c r="F33" s="594" t="s">
        <v>489</v>
      </c>
      <c r="G33" s="591" t="s">
        <v>490</v>
      </c>
      <c r="H33" s="358" t="s">
        <v>491</v>
      </c>
      <c r="I33" s="343" t="s">
        <v>492</v>
      </c>
      <c r="J33" s="336">
        <v>1</v>
      </c>
      <c r="K33" s="337">
        <v>43419</v>
      </c>
      <c r="L33" s="338">
        <v>43419</v>
      </c>
      <c r="M33" s="384">
        <v>1</v>
      </c>
      <c r="N33" s="578"/>
      <c r="O33" s="385" t="s">
        <v>493</v>
      </c>
      <c r="P33" s="385"/>
      <c r="Q33" s="343"/>
      <c r="R33" s="340">
        <v>1</v>
      </c>
    </row>
    <row r="34" spans="1:19" ht="234" hidden="1" customHeight="1" x14ac:dyDescent="0.25">
      <c r="A34" s="342">
        <v>16</v>
      </c>
      <c r="B34" s="1020" t="s">
        <v>1008</v>
      </c>
      <c r="C34" s="1020"/>
      <c r="D34" s="1020"/>
      <c r="E34" s="1020"/>
      <c r="F34" s="592" t="s">
        <v>460</v>
      </c>
      <c r="G34" s="591" t="s">
        <v>494</v>
      </c>
      <c r="H34" s="358" t="s">
        <v>462</v>
      </c>
      <c r="I34" s="343" t="s">
        <v>495</v>
      </c>
      <c r="J34" s="336">
        <v>1</v>
      </c>
      <c r="K34" s="359">
        <v>43418</v>
      </c>
      <c r="L34" s="338">
        <v>43418</v>
      </c>
      <c r="M34" s="384">
        <v>1</v>
      </c>
      <c r="N34" s="578"/>
      <c r="O34" s="385" t="s">
        <v>496</v>
      </c>
      <c r="P34" s="385"/>
      <c r="Q34" s="343"/>
      <c r="R34" s="340">
        <v>1</v>
      </c>
    </row>
    <row r="35" spans="1:19" ht="234" hidden="1" customHeight="1" x14ac:dyDescent="0.25">
      <c r="A35" s="342">
        <v>17</v>
      </c>
      <c r="B35" s="1020" t="s">
        <v>1009</v>
      </c>
      <c r="C35" s="1020"/>
      <c r="D35" s="1020"/>
      <c r="E35" s="1020"/>
      <c r="F35" s="591" t="s">
        <v>497</v>
      </c>
      <c r="G35" s="591" t="s">
        <v>498</v>
      </c>
      <c r="H35" s="358" t="s">
        <v>499</v>
      </c>
      <c r="I35" s="343" t="s">
        <v>500</v>
      </c>
      <c r="J35" s="336">
        <v>1</v>
      </c>
      <c r="K35" s="343">
        <v>43555</v>
      </c>
      <c r="L35" s="338"/>
      <c r="M35" s="386">
        <v>1</v>
      </c>
      <c r="N35" s="61"/>
      <c r="O35" s="597" t="s">
        <v>501</v>
      </c>
      <c r="P35" s="597"/>
      <c r="Q35" s="387"/>
      <c r="R35" s="340">
        <v>1</v>
      </c>
    </row>
    <row r="36" spans="1:19" ht="28.5" hidden="1" customHeight="1" x14ac:dyDescent="0.25">
      <c r="A36" s="342">
        <v>18</v>
      </c>
      <c r="B36" s="1017" t="s">
        <v>1010</v>
      </c>
      <c r="C36" s="1018"/>
      <c r="D36" s="1018"/>
      <c r="E36" s="1019"/>
      <c r="F36" s="594" t="s">
        <v>497</v>
      </c>
      <c r="G36" s="357" t="s">
        <v>465</v>
      </c>
      <c r="H36" s="358" t="s">
        <v>466</v>
      </c>
      <c r="I36" s="343" t="s">
        <v>467</v>
      </c>
      <c r="J36" s="336" t="s">
        <v>502</v>
      </c>
      <c r="K36" s="337">
        <v>43555</v>
      </c>
      <c r="L36" s="337">
        <v>43555</v>
      </c>
      <c r="M36" s="37">
        <v>1</v>
      </c>
      <c r="N36" s="388"/>
      <c r="O36" s="366" t="s">
        <v>469</v>
      </c>
      <c r="P36" s="366"/>
      <c r="Q36" s="388"/>
      <c r="R36" s="340">
        <v>1</v>
      </c>
    </row>
    <row r="37" spans="1:19" ht="234" hidden="1" customHeight="1" x14ac:dyDescent="0.25">
      <c r="A37" s="367">
        <v>19</v>
      </c>
      <c r="B37" s="1027" t="s">
        <v>1011</v>
      </c>
      <c r="C37" s="1028"/>
      <c r="D37" s="1028"/>
      <c r="E37" s="1029"/>
      <c r="F37" s="389" t="s">
        <v>497</v>
      </c>
      <c r="G37" s="595" t="s">
        <v>465</v>
      </c>
      <c r="H37" s="377" t="s">
        <v>466</v>
      </c>
      <c r="I37" s="374" t="s">
        <v>471</v>
      </c>
      <c r="J37" s="378">
        <v>10</v>
      </c>
      <c r="K37" s="379">
        <v>43630</v>
      </c>
      <c r="L37" s="379">
        <v>43635</v>
      </c>
      <c r="M37" s="390">
        <v>1</v>
      </c>
      <c r="N37" s="391"/>
      <c r="O37" s="373" t="s">
        <v>1012</v>
      </c>
      <c r="P37" s="373"/>
      <c r="Q37" s="374" t="s">
        <v>472</v>
      </c>
      <c r="R37" s="375">
        <v>1</v>
      </c>
    </row>
    <row r="38" spans="1:19" ht="234" hidden="1" customHeight="1" x14ac:dyDescent="0.25">
      <c r="A38" s="376">
        <v>20</v>
      </c>
      <c r="B38" s="1027" t="s">
        <v>1011</v>
      </c>
      <c r="C38" s="1028"/>
      <c r="D38" s="1028"/>
      <c r="E38" s="1029"/>
      <c r="F38" s="389" t="s">
        <v>497</v>
      </c>
      <c r="G38" s="595" t="s">
        <v>465</v>
      </c>
      <c r="H38" s="377" t="s">
        <v>466</v>
      </c>
      <c r="I38" s="374" t="s">
        <v>471</v>
      </c>
      <c r="J38" s="378">
        <v>10</v>
      </c>
      <c r="K38" s="379">
        <v>43738</v>
      </c>
      <c r="L38" s="379">
        <v>43738</v>
      </c>
      <c r="M38" s="390">
        <v>1</v>
      </c>
      <c r="N38" s="391"/>
      <c r="O38" s="391" t="s">
        <v>503</v>
      </c>
      <c r="P38" s="391"/>
      <c r="Q38" s="374" t="s">
        <v>473</v>
      </c>
      <c r="R38" s="381">
        <v>1</v>
      </c>
    </row>
    <row r="39" spans="1:19" ht="234" hidden="1" customHeight="1" x14ac:dyDescent="0.25">
      <c r="A39" s="342">
        <v>21</v>
      </c>
      <c r="B39" s="1020" t="s">
        <v>1013</v>
      </c>
      <c r="C39" s="1020"/>
      <c r="D39" s="1020"/>
      <c r="E39" s="1020"/>
      <c r="F39" s="591" t="s">
        <v>504</v>
      </c>
      <c r="G39" s="591" t="s">
        <v>505</v>
      </c>
      <c r="H39" s="358" t="s">
        <v>506</v>
      </c>
      <c r="I39" s="343" t="s">
        <v>507</v>
      </c>
      <c r="J39" s="336">
        <v>1</v>
      </c>
      <c r="K39" s="337">
        <v>43465</v>
      </c>
      <c r="L39" s="338"/>
      <c r="M39" s="98">
        <v>1</v>
      </c>
      <c r="N39" s="357"/>
      <c r="O39" s="392" t="s">
        <v>508</v>
      </c>
      <c r="P39" s="392"/>
      <c r="Q39" s="385"/>
      <c r="R39" s="340">
        <v>1</v>
      </c>
    </row>
    <row r="40" spans="1:19" ht="234" hidden="1" customHeight="1" x14ac:dyDescent="0.25">
      <c r="A40" s="342">
        <v>22</v>
      </c>
      <c r="B40" s="1027" t="s">
        <v>1014</v>
      </c>
      <c r="C40" s="1028"/>
      <c r="D40" s="1028"/>
      <c r="E40" s="1029"/>
      <c r="F40" s="393" t="s">
        <v>509</v>
      </c>
      <c r="G40" s="593" t="s">
        <v>510</v>
      </c>
      <c r="H40" s="377" t="s">
        <v>511</v>
      </c>
      <c r="I40" s="374" t="s">
        <v>512</v>
      </c>
      <c r="J40" s="378">
        <v>1</v>
      </c>
      <c r="K40" s="379">
        <v>43413</v>
      </c>
      <c r="L40" s="349">
        <v>43593</v>
      </c>
      <c r="M40" s="394" t="s">
        <v>92</v>
      </c>
      <c r="N40" s="595"/>
      <c r="O40" s="593" t="s">
        <v>801</v>
      </c>
      <c r="P40" s="593"/>
      <c r="Q40" s="395" t="s">
        <v>802</v>
      </c>
      <c r="R40" s="352" t="s">
        <v>92</v>
      </c>
      <c r="S40" s="396" t="s">
        <v>1015</v>
      </c>
    </row>
    <row r="41" spans="1:19" ht="408" hidden="1" customHeight="1" x14ac:dyDescent="0.25">
      <c r="A41" s="342">
        <v>23</v>
      </c>
      <c r="B41" s="1027" t="s">
        <v>1014</v>
      </c>
      <c r="C41" s="1028"/>
      <c r="D41" s="1028"/>
      <c r="E41" s="1029"/>
      <c r="F41" s="393" t="s">
        <v>509</v>
      </c>
      <c r="G41" s="393" t="s">
        <v>513</v>
      </c>
      <c r="H41" s="377" t="s">
        <v>511</v>
      </c>
      <c r="I41" s="374" t="s">
        <v>514</v>
      </c>
      <c r="J41" s="378">
        <v>1</v>
      </c>
      <c r="K41" s="379">
        <v>43524</v>
      </c>
      <c r="L41" s="349"/>
      <c r="M41" s="397" t="s">
        <v>92</v>
      </c>
      <c r="N41" s="595"/>
      <c r="O41" s="593" t="s">
        <v>801</v>
      </c>
      <c r="P41" s="593"/>
      <c r="Q41" s="595" t="s">
        <v>803</v>
      </c>
      <c r="R41" s="352" t="s">
        <v>92</v>
      </c>
      <c r="S41" s="396" t="s">
        <v>1015</v>
      </c>
    </row>
    <row r="42" spans="1:19" ht="234" hidden="1" customHeight="1" x14ac:dyDescent="0.25">
      <c r="A42" s="342">
        <v>24</v>
      </c>
      <c r="B42" s="1027" t="s">
        <v>1016</v>
      </c>
      <c r="C42" s="1028"/>
      <c r="D42" s="1028"/>
      <c r="E42" s="1029"/>
      <c r="F42" s="393" t="s">
        <v>515</v>
      </c>
      <c r="G42" s="393" t="s">
        <v>516</v>
      </c>
      <c r="H42" s="377" t="s">
        <v>517</v>
      </c>
      <c r="I42" s="374" t="s">
        <v>518</v>
      </c>
      <c r="J42" s="378">
        <v>1</v>
      </c>
      <c r="K42" s="379">
        <v>43404</v>
      </c>
      <c r="L42" s="14">
        <v>43738</v>
      </c>
      <c r="M42" s="394">
        <v>1</v>
      </c>
      <c r="N42" s="359"/>
      <c r="O42" s="593" t="s">
        <v>1060</v>
      </c>
      <c r="P42" s="593"/>
      <c r="Q42" s="593"/>
      <c r="R42" s="352">
        <v>1</v>
      </c>
    </row>
    <row r="43" spans="1:19" ht="184.5" hidden="1" customHeight="1" x14ac:dyDescent="0.25">
      <c r="A43" s="342">
        <v>25</v>
      </c>
      <c r="B43" s="1017" t="s">
        <v>1017</v>
      </c>
      <c r="C43" s="1018"/>
      <c r="D43" s="1018"/>
      <c r="E43" s="1019"/>
      <c r="F43" s="591" t="s">
        <v>515</v>
      </c>
      <c r="G43" s="591" t="s">
        <v>519</v>
      </c>
      <c r="H43" s="358" t="s">
        <v>517</v>
      </c>
      <c r="I43" s="343" t="s">
        <v>520</v>
      </c>
      <c r="J43" s="336">
        <v>1</v>
      </c>
      <c r="K43" s="337">
        <v>43434</v>
      </c>
      <c r="L43" s="338">
        <v>43423</v>
      </c>
      <c r="M43" s="399">
        <v>1</v>
      </c>
      <c r="N43" s="357"/>
      <c r="O43" s="400" t="s">
        <v>521</v>
      </c>
      <c r="P43" s="400"/>
      <c r="Q43" s="387" t="s">
        <v>804</v>
      </c>
      <c r="R43" s="340">
        <v>1</v>
      </c>
    </row>
    <row r="44" spans="1:19" ht="234" hidden="1" customHeight="1" x14ac:dyDescent="0.25">
      <c r="A44" s="342">
        <v>26</v>
      </c>
      <c r="B44" s="1017" t="s">
        <v>1018</v>
      </c>
      <c r="C44" s="1018"/>
      <c r="D44" s="1018"/>
      <c r="E44" s="1019"/>
      <c r="F44" s="594" t="s">
        <v>515</v>
      </c>
      <c r="G44" s="591" t="s">
        <v>447</v>
      </c>
      <c r="H44" s="358" t="s">
        <v>448</v>
      </c>
      <c r="I44" s="578" t="s">
        <v>449</v>
      </c>
      <c r="J44" s="578">
        <v>1</v>
      </c>
      <c r="K44" s="343">
        <v>43465</v>
      </c>
      <c r="L44" s="338">
        <v>43496</v>
      </c>
      <c r="M44" s="399">
        <v>1</v>
      </c>
      <c r="N44" s="357"/>
      <c r="O44" s="562" t="s">
        <v>522</v>
      </c>
      <c r="P44" s="562"/>
      <c r="Q44" s="387" t="s">
        <v>805</v>
      </c>
      <c r="R44" s="340">
        <v>1</v>
      </c>
    </row>
    <row r="45" spans="1:19" ht="234" hidden="1" customHeight="1" x14ac:dyDescent="0.25">
      <c r="A45" s="342">
        <v>27</v>
      </c>
      <c r="B45" s="1017" t="s">
        <v>1018</v>
      </c>
      <c r="C45" s="1018"/>
      <c r="D45" s="1018"/>
      <c r="E45" s="1019"/>
      <c r="F45" s="594" t="s">
        <v>515</v>
      </c>
      <c r="G45" s="591" t="s">
        <v>523</v>
      </c>
      <c r="H45" s="358" t="s">
        <v>517</v>
      </c>
      <c r="I45" s="343" t="s">
        <v>524</v>
      </c>
      <c r="J45" s="336">
        <v>1</v>
      </c>
      <c r="K45" s="337">
        <v>43434</v>
      </c>
      <c r="L45" s="338">
        <v>43423</v>
      </c>
      <c r="M45" s="399">
        <v>1</v>
      </c>
      <c r="N45" s="357"/>
      <c r="O45" s="343" t="s">
        <v>525</v>
      </c>
      <c r="P45" s="343"/>
      <c r="Q45" s="387" t="s">
        <v>806</v>
      </c>
      <c r="R45" s="340">
        <v>1</v>
      </c>
    </row>
    <row r="46" spans="1:19" ht="234" hidden="1" customHeight="1" x14ac:dyDescent="0.25">
      <c r="A46" s="342">
        <v>28</v>
      </c>
      <c r="B46" s="1017" t="s">
        <v>1019</v>
      </c>
      <c r="C46" s="1018"/>
      <c r="D46" s="1018"/>
      <c r="E46" s="1019"/>
      <c r="F46" s="591" t="s">
        <v>515</v>
      </c>
      <c r="G46" s="591" t="s">
        <v>526</v>
      </c>
      <c r="H46" s="358" t="s">
        <v>517</v>
      </c>
      <c r="I46" s="343" t="s">
        <v>527</v>
      </c>
      <c r="J46" s="336">
        <v>1</v>
      </c>
      <c r="K46" s="337">
        <v>43419</v>
      </c>
      <c r="L46" s="338">
        <v>43434</v>
      </c>
      <c r="M46" s="399">
        <v>1</v>
      </c>
      <c r="N46" s="357"/>
      <c r="O46" s="343" t="s">
        <v>527</v>
      </c>
      <c r="P46" s="343"/>
      <c r="Q46" s="594" t="s">
        <v>528</v>
      </c>
      <c r="R46" s="340">
        <v>1</v>
      </c>
    </row>
    <row r="47" spans="1:19" ht="234" hidden="1" customHeight="1" x14ac:dyDescent="0.25">
      <c r="A47" s="342">
        <v>29</v>
      </c>
      <c r="B47" s="1017" t="s">
        <v>1019</v>
      </c>
      <c r="C47" s="1018"/>
      <c r="D47" s="1018"/>
      <c r="E47" s="1019"/>
      <c r="F47" s="591" t="s">
        <v>515</v>
      </c>
      <c r="G47" s="591" t="s">
        <v>529</v>
      </c>
      <c r="H47" s="358" t="s">
        <v>517</v>
      </c>
      <c r="I47" s="343" t="s">
        <v>524</v>
      </c>
      <c r="J47" s="336">
        <v>1</v>
      </c>
      <c r="K47" s="337">
        <v>43434</v>
      </c>
      <c r="L47" s="338">
        <v>43423</v>
      </c>
      <c r="M47" s="399">
        <v>1</v>
      </c>
      <c r="N47" s="357"/>
      <c r="O47" s="343" t="s">
        <v>525</v>
      </c>
      <c r="P47" s="343"/>
      <c r="Q47" s="387"/>
      <c r="R47" s="340">
        <v>1</v>
      </c>
    </row>
    <row r="48" spans="1:19" ht="234" hidden="1" customHeight="1" x14ac:dyDescent="0.25">
      <c r="A48" s="342">
        <v>30</v>
      </c>
      <c r="B48" s="1017" t="s">
        <v>1020</v>
      </c>
      <c r="C48" s="1018"/>
      <c r="D48" s="1018"/>
      <c r="E48" s="1019"/>
      <c r="F48" s="591" t="s">
        <v>530</v>
      </c>
      <c r="G48" s="591" t="s">
        <v>531</v>
      </c>
      <c r="H48" s="358" t="s">
        <v>532</v>
      </c>
      <c r="I48" s="343" t="s">
        <v>533</v>
      </c>
      <c r="J48" s="336">
        <v>1</v>
      </c>
      <c r="K48" s="337">
        <v>43419</v>
      </c>
      <c r="L48" s="338" t="s">
        <v>534</v>
      </c>
      <c r="M48" s="399">
        <v>1</v>
      </c>
      <c r="N48" s="357"/>
      <c r="O48" s="343" t="s">
        <v>525</v>
      </c>
      <c r="P48" s="343"/>
      <c r="Q48" s="387"/>
      <c r="R48" s="340">
        <v>1</v>
      </c>
    </row>
    <row r="49" spans="1:18" ht="234" hidden="1" customHeight="1" x14ac:dyDescent="0.25">
      <c r="A49" s="342">
        <v>31</v>
      </c>
      <c r="B49" s="1017" t="s">
        <v>1020</v>
      </c>
      <c r="C49" s="1018"/>
      <c r="D49" s="1018"/>
      <c r="E49" s="1019"/>
      <c r="F49" s="591" t="s">
        <v>530</v>
      </c>
      <c r="G49" s="591" t="s">
        <v>535</v>
      </c>
      <c r="H49" s="358" t="s">
        <v>517</v>
      </c>
      <c r="I49" s="343" t="s">
        <v>536</v>
      </c>
      <c r="J49" s="336">
        <v>1</v>
      </c>
      <c r="K49" s="337">
        <v>43434</v>
      </c>
      <c r="L49" s="338">
        <v>43452</v>
      </c>
      <c r="M49" s="399">
        <v>1</v>
      </c>
      <c r="N49" s="357"/>
      <c r="O49" s="398" t="s">
        <v>536</v>
      </c>
      <c r="P49" s="398"/>
      <c r="Q49" s="387"/>
      <c r="R49" s="340">
        <v>1</v>
      </c>
    </row>
    <row r="50" spans="1:18" ht="234" hidden="1" customHeight="1" x14ac:dyDescent="0.25">
      <c r="A50" s="342">
        <v>32</v>
      </c>
      <c r="B50" s="1017" t="s">
        <v>1021</v>
      </c>
      <c r="C50" s="1018"/>
      <c r="D50" s="1018"/>
      <c r="E50" s="1019"/>
      <c r="F50" s="594" t="s">
        <v>537</v>
      </c>
      <c r="G50" s="591" t="s">
        <v>538</v>
      </c>
      <c r="H50" s="358" t="s">
        <v>539</v>
      </c>
      <c r="I50" s="343" t="s">
        <v>540</v>
      </c>
      <c r="J50" s="336">
        <v>6</v>
      </c>
      <c r="K50" s="337">
        <v>43434</v>
      </c>
      <c r="L50" s="338">
        <v>43555</v>
      </c>
      <c r="M50" s="399">
        <v>1</v>
      </c>
      <c r="N50" s="357"/>
      <c r="O50" s="592" t="s">
        <v>1022</v>
      </c>
      <c r="P50" s="592"/>
      <c r="Q50" s="592"/>
      <c r="R50" s="340">
        <v>1</v>
      </c>
    </row>
    <row r="51" spans="1:18" ht="234" hidden="1" customHeight="1" x14ac:dyDescent="0.25">
      <c r="A51" s="342">
        <v>33</v>
      </c>
      <c r="B51" s="1017" t="s">
        <v>1021</v>
      </c>
      <c r="C51" s="1018"/>
      <c r="D51" s="1018"/>
      <c r="E51" s="1019"/>
      <c r="F51" s="594" t="s">
        <v>537</v>
      </c>
      <c r="G51" s="591" t="s">
        <v>1023</v>
      </c>
      <c r="H51" s="358" t="s">
        <v>539</v>
      </c>
      <c r="I51" s="343" t="s">
        <v>459</v>
      </c>
      <c r="J51" s="336">
        <v>1</v>
      </c>
      <c r="K51" s="337">
        <v>43434</v>
      </c>
      <c r="L51" s="338">
        <v>43441</v>
      </c>
      <c r="M51" s="399">
        <v>1</v>
      </c>
      <c r="N51" s="357"/>
      <c r="O51" s="592" t="s">
        <v>541</v>
      </c>
      <c r="P51" s="592"/>
      <c r="Q51" s="387"/>
      <c r="R51" s="340">
        <v>1</v>
      </c>
    </row>
    <row r="52" spans="1:18" ht="234" hidden="1" customHeight="1" x14ac:dyDescent="0.25">
      <c r="A52" s="342">
        <v>34</v>
      </c>
      <c r="B52" s="1020" t="s">
        <v>1024</v>
      </c>
      <c r="C52" s="1020"/>
      <c r="D52" s="1020"/>
      <c r="E52" s="1020"/>
      <c r="F52" s="591" t="s">
        <v>266</v>
      </c>
      <c r="G52" s="591" t="s">
        <v>542</v>
      </c>
      <c r="H52" s="358" t="s">
        <v>543</v>
      </c>
      <c r="I52" s="343" t="s">
        <v>544</v>
      </c>
      <c r="J52" s="336">
        <v>1</v>
      </c>
      <c r="K52" s="337">
        <v>43465</v>
      </c>
      <c r="L52" s="338">
        <v>43496</v>
      </c>
      <c r="M52" s="399">
        <v>1</v>
      </c>
      <c r="N52" s="343" t="s">
        <v>544</v>
      </c>
      <c r="O52" s="592" t="s">
        <v>1025</v>
      </c>
      <c r="P52" s="592"/>
      <c r="Q52" s="387"/>
      <c r="R52" s="340">
        <v>1</v>
      </c>
    </row>
    <row r="53" spans="1:18" x14ac:dyDescent="0.25">
      <c r="K53" s="148"/>
    </row>
    <row r="54" spans="1:18" x14ac:dyDescent="0.25">
      <c r="R54" s="185"/>
    </row>
    <row r="56" spans="1:18" ht="78" customHeight="1" x14ac:dyDescent="0.25">
      <c r="A56" s="90" t="s">
        <v>77</v>
      </c>
      <c r="D56" s="1021" t="s">
        <v>545</v>
      </c>
      <c r="E56" s="1022"/>
      <c r="F56" s="1023"/>
    </row>
    <row r="57" spans="1:18" ht="89.25" customHeight="1" x14ac:dyDescent="0.25">
      <c r="A57" t="s">
        <v>45</v>
      </c>
      <c r="D57" s="1021" t="s">
        <v>546</v>
      </c>
      <c r="E57" s="1022"/>
      <c r="F57" s="1023"/>
    </row>
    <row r="62" spans="1:18" ht="30" x14ac:dyDescent="0.25">
      <c r="A62" s="1024" t="s">
        <v>78</v>
      </c>
      <c r="B62" s="1025"/>
      <c r="C62" s="1025"/>
      <c r="D62" s="1025"/>
      <c r="E62" s="1026"/>
      <c r="F62" s="401" t="s">
        <v>270</v>
      </c>
      <c r="G62" s="401" t="s">
        <v>271</v>
      </c>
    </row>
    <row r="63" spans="1:18" ht="72" customHeight="1" x14ac:dyDescent="0.25">
      <c r="A63" s="1014" t="s">
        <v>81</v>
      </c>
      <c r="B63" s="1015"/>
      <c r="C63" s="1015"/>
      <c r="D63" s="1015"/>
      <c r="E63" s="1016"/>
      <c r="F63" s="190">
        <f>(+M23+M24+M30)/3</f>
        <v>0.5</v>
      </c>
      <c r="G63" s="190">
        <f>(+R23+R24+R28+R30+R38)/5</f>
        <v>1</v>
      </c>
    </row>
    <row r="64" spans="1:18" ht="58.5" customHeight="1" x14ac:dyDescent="0.25">
      <c r="A64" s="1014" t="s">
        <v>82</v>
      </c>
      <c r="B64" s="1015"/>
      <c r="C64" s="1015"/>
      <c r="D64" s="1015"/>
      <c r="E64" s="1016"/>
      <c r="F64" s="68">
        <f>AVERAGE(M19:M52)</f>
        <v>0.953125</v>
      </c>
      <c r="G64" s="68">
        <f>AVERAGE(R19:R52)</f>
        <v>1</v>
      </c>
    </row>
  </sheetData>
  <autoFilter ref="A18:R52" xr:uid="{B4F44F03-95A8-4C58-8300-225578AEA8B6}">
    <filterColumn colId="1" showButton="0"/>
    <filterColumn colId="2" showButton="0"/>
    <filterColumn colId="3" showButton="0"/>
    <filterColumn colId="12">
      <filters>
        <filter val="0%"/>
        <filter val="50%"/>
      </filters>
    </filterColumn>
  </autoFilter>
  <mergeCells count="51">
    <mergeCell ref="A9:B9"/>
    <mergeCell ref="C9:Q9"/>
    <mergeCell ref="A1:B3"/>
    <mergeCell ref="C1:N2"/>
    <mergeCell ref="C3:N3"/>
    <mergeCell ref="D5:E5"/>
    <mergeCell ref="C7:Q7"/>
    <mergeCell ref="B25:E25"/>
    <mergeCell ref="A11:B11"/>
    <mergeCell ref="C11:Q11"/>
    <mergeCell ref="A13:B13"/>
    <mergeCell ref="C13:Q13"/>
    <mergeCell ref="B18:E18"/>
    <mergeCell ref="B19:E19"/>
    <mergeCell ref="B20:E20"/>
    <mergeCell ref="B21:E21"/>
    <mergeCell ref="B22:E22"/>
    <mergeCell ref="B23:E23"/>
    <mergeCell ref="B24:E24"/>
    <mergeCell ref="B37:E37"/>
    <mergeCell ref="B26:E26"/>
    <mergeCell ref="B27:E27"/>
    <mergeCell ref="B28:E28"/>
    <mergeCell ref="B29:E29"/>
    <mergeCell ref="B30:E30"/>
    <mergeCell ref="B31:E31"/>
    <mergeCell ref="B32:E32"/>
    <mergeCell ref="B33:E33"/>
    <mergeCell ref="B34:E34"/>
    <mergeCell ref="B35:E35"/>
    <mergeCell ref="B36:E36"/>
    <mergeCell ref="B49:E49"/>
    <mergeCell ref="B38:E38"/>
    <mergeCell ref="B39:E39"/>
    <mergeCell ref="B40:E40"/>
    <mergeCell ref="B41:E41"/>
    <mergeCell ref="B42:E42"/>
    <mergeCell ref="B43:E43"/>
    <mergeCell ref="B44:E44"/>
    <mergeCell ref="B45:E45"/>
    <mergeCell ref="B46:E46"/>
    <mergeCell ref="B47:E47"/>
    <mergeCell ref="B48:E48"/>
    <mergeCell ref="A63:E63"/>
    <mergeCell ref="A64:E64"/>
    <mergeCell ref="B50:E50"/>
    <mergeCell ref="B51:E51"/>
    <mergeCell ref="B52:E52"/>
    <mergeCell ref="D56:F56"/>
    <mergeCell ref="D57:F57"/>
    <mergeCell ref="A62:E62"/>
  </mergeCells>
  <conditionalFormatting sqref="H21">
    <cfRule type="expression" dxfId="1" priority="9">
      <formula>SEARCH("Gerencia de Fábricas",$H21)</formula>
    </cfRule>
  </conditionalFormatting>
  <conditionalFormatting sqref="H23">
    <cfRule type="expression" dxfId="0" priority="8">
      <formula>SEARCH("Gerencia de Fábricas",$H23)</formula>
    </cfRule>
  </conditionalFormatting>
  <conditionalFormatting sqref="M24:M27 M29">
    <cfRule type="dataBar" priority="7">
      <dataBar>
        <cfvo type="percent" val="0"/>
        <cfvo type="percent" val="100"/>
        <color theme="4" tint="-0.249977111117893"/>
      </dataBar>
      <extLst>
        <ext xmlns:x14="http://schemas.microsoft.com/office/spreadsheetml/2009/9/main" uri="{B025F937-C7B1-47D3-B67F-A62EFF666E3E}">
          <x14:id>{56313E60-E804-446E-8408-A788C3051D79}</x14:id>
        </ext>
      </extLst>
    </cfRule>
  </conditionalFormatting>
  <conditionalFormatting sqref="M28">
    <cfRule type="dataBar" priority="6">
      <dataBar>
        <cfvo type="percent" val="0"/>
        <cfvo type="percent" val="100"/>
        <color theme="4" tint="-0.249977111117893"/>
      </dataBar>
      <extLst>
        <ext xmlns:x14="http://schemas.microsoft.com/office/spreadsheetml/2009/9/main" uri="{B025F937-C7B1-47D3-B67F-A62EFF666E3E}">
          <x14:id>{62BA0FBD-0DF9-4060-8544-770A950C3DB9}</x14:id>
        </ext>
      </extLst>
    </cfRule>
  </conditionalFormatting>
  <conditionalFormatting sqref="M31:M35 M39:M52">
    <cfRule type="dataBar" priority="5">
      <dataBar>
        <cfvo type="percent" val="0"/>
        <cfvo type="percent" val="100"/>
        <color theme="4" tint="-0.249977111117893"/>
      </dataBar>
      <extLst>
        <ext xmlns:x14="http://schemas.microsoft.com/office/spreadsheetml/2009/9/main" uri="{B025F937-C7B1-47D3-B67F-A62EFF666E3E}">
          <x14:id>{61D76BC9-F6F9-4A4E-A231-87FBA9F81B95}</x14:id>
        </ext>
      </extLst>
    </cfRule>
  </conditionalFormatting>
  <conditionalFormatting sqref="M19:M23">
    <cfRule type="dataBar" priority="10">
      <dataBar>
        <cfvo type="percent" val="0"/>
        <cfvo type="percent" val="100"/>
        <color theme="4" tint="-0.249977111117893"/>
      </dataBar>
      <extLst>
        <ext xmlns:x14="http://schemas.microsoft.com/office/spreadsheetml/2009/9/main" uri="{B025F937-C7B1-47D3-B67F-A62EFF666E3E}">
          <x14:id>{EFD2FEC0-1AD2-442A-953F-72EF0FE5C29A}</x14:id>
        </ext>
      </extLst>
    </cfRule>
  </conditionalFormatting>
  <conditionalFormatting sqref="M27">
    <cfRule type="dataBar" priority="4">
      <dataBar>
        <cfvo type="percent" val="0"/>
        <cfvo type="percent" val="100"/>
        <color theme="4" tint="-0.249977111117893"/>
      </dataBar>
      <extLst>
        <ext xmlns:x14="http://schemas.microsoft.com/office/spreadsheetml/2009/9/main" uri="{B025F937-C7B1-47D3-B67F-A62EFF666E3E}">
          <x14:id>{5F486242-7FDB-4A95-812A-8BB9436A6752}</x14:id>
        </ext>
      </extLst>
    </cfRule>
  </conditionalFormatting>
  <conditionalFormatting sqref="M37:M38">
    <cfRule type="dataBar" priority="3">
      <dataBar>
        <cfvo type="min"/>
        <cfvo type="max"/>
        <color theme="4" tint="-0.249977111117893"/>
      </dataBar>
      <extLst>
        <ext xmlns:x14="http://schemas.microsoft.com/office/spreadsheetml/2009/9/main" uri="{B025F937-C7B1-47D3-B67F-A62EFF666E3E}">
          <x14:id>{A283C3C2-151C-4EAF-9B02-33C65D1E75E3}</x14:id>
        </ext>
      </extLst>
    </cfRule>
  </conditionalFormatting>
  <conditionalFormatting sqref="M36">
    <cfRule type="dataBar" priority="2">
      <dataBar>
        <cfvo type="min"/>
        <cfvo type="max"/>
        <color theme="4" tint="-0.249977111117893"/>
      </dataBar>
      <extLst>
        <ext xmlns:x14="http://schemas.microsoft.com/office/spreadsheetml/2009/9/main" uri="{B025F937-C7B1-47D3-B67F-A62EFF666E3E}">
          <x14:id>{D8AE7545-96BC-427D-A883-51B724707291}</x14:id>
        </ext>
      </extLst>
    </cfRule>
  </conditionalFormatting>
  <conditionalFormatting sqref="M30">
    <cfRule type="dataBar" priority="1">
      <dataBar>
        <cfvo type="min"/>
        <cfvo type="max"/>
        <color theme="4" tint="-0.249977111117893"/>
      </dataBar>
      <extLst>
        <ext xmlns:x14="http://schemas.microsoft.com/office/spreadsheetml/2009/9/main" uri="{B025F937-C7B1-47D3-B67F-A62EFF666E3E}">
          <x14:id>{515632D2-87CF-4A5D-93DB-DA5FF9442842}</x14:id>
        </ext>
      </extLst>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56313E60-E804-446E-8408-A788C3051D79}">
            <x14:dataBar minLength="0" maxLength="100" border="1" gradient="0">
              <x14:cfvo type="percent">
                <xm:f>0</xm:f>
              </x14:cfvo>
              <x14:cfvo type="percent">
                <xm:f>100</xm:f>
              </x14:cfvo>
              <x14:borderColor rgb="FF000000"/>
              <x14:negativeFillColor rgb="FFFF0000"/>
              <x14:axisColor rgb="FF000000"/>
            </x14:dataBar>
          </x14:cfRule>
          <xm:sqref>M24:M27 M29</xm:sqref>
        </x14:conditionalFormatting>
        <x14:conditionalFormatting xmlns:xm="http://schemas.microsoft.com/office/excel/2006/main">
          <x14:cfRule type="dataBar" id="{62BA0FBD-0DF9-4060-8544-770A950C3DB9}">
            <x14:dataBar minLength="0" maxLength="100" border="1" gradient="0">
              <x14:cfvo type="percent">
                <xm:f>0</xm:f>
              </x14:cfvo>
              <x14:cfvo type="percent">
                <xm:f>100</xm:f>
              </x14:cfvo>
              <x14:borderColor rgb="FF000000"/>
              <x14:negativeFillColor rgb="FFFF0000"/>
              <x14:axisColor rgb="FF000000"/>
            </x14:dataBar>
          </x14:cfRule>
          <xm:sqref>M28</xm:sqref>
        </x14:conditionalFormatting>
        <x14:conditionalFormatting xmlns:xm="http://schemas.microsoft.com/office/excel/2006/main">
          <x14:cfRule type="dataBar" id="{61D76BC9-F6F9-4A4E-A231-87FBA9F81B95}">
            <x14:dataBar minLength="0" maxLength="100" border="1" gradient="0">
              <x14:cfvo type="percent">
                <xm:f>0</xm:f>
              </x14:cfvo>
              <x14:cfvo type="percent">
                <xm:f>100</xm:f>
              </x14:cfvo>
              <x14:borderColor rgb="FF000000"/>
              <x14:negativeFillColor rgb="FFFF0000"/>
              <x14:axisColor rgb="FF000000"/>
            </x14:dataBar>
          </x14:cfRule>
          <xm:sqref>M31:M35 M39:M52</xm:sqref>
        </x14:conditionalFormatting>
        <x14:conditionalFormatting xmlns:xm="http://schemas.microsoft.com/office/excel/2006/main">
          <x14:cfRule type="dataBar" id="{EFD2FEC0-1AD2-442A-953F-72EF0FE5C29A}">
            <x14:dataBar minLength="0" maxLength="100" border="1" gradient="0">
              <x14:cfvo type="percent">
                <xm:f>0</xm:f>
              </x14:cfvo>
              <x14:cfvo type="percent">
                <xm:f>100</xm:f>
              </x14:cfvo>
              <x14:borderColor rgb="FF000000"/>
              <x14:negativeFillColor rgb="FFFF0000"/>
              <x14:axisColor rgb="FF000000"/>
            </x14:dataBar>
          </x14:cfRule>
          <xm:sqref>M19:M23</xm:sqref>
        </x14:conditionalFormatting>
        <x14:conditionalFormatting xmlns:xm="http://schemas.microsoft.com/office/excel/2006/main">
          <x14:cfRule type="dataBar" id="{5F486242-7FDB-4A95-812A-8BB9436A6752}">
            <x14:dataBar minLength="0" maxLength="100" border="1" gradient="0">
              <x14:cfvo type="percent">
                <xm:f>0</xm:f>
              </x14:cfvo>
              <x14:cfvo type="percent">
                <xm:f>100</xm:f>
              </x14:cfvo>
              <x14:borderColor rgb="FF000000"/>
              <x14:negativeFillColor rgb="FFFF0000"/>
              <x14:axisColor rgb="FF000000"/>
            </x14:dataBar>
          </x14:cfRule>
          <xm:sqref>M27</xm:sqref>
        </x14:conditionalFormatting>
        <x14:conditionalFormatting xmlns:xm="http://schemas.microsoft.com/office/excel/2006/main">
          <x14:cfRule type="dataBar" id="{A283C3C2-151C-4EAF-9B02-33C65D1E75E3}">
            <x14:dataBar minLength="0" maxLength="100" border="1" gradient="0">
              <x14:cfvo type="autoMin"/>
              <x14:cfvo type="autoMax"/>
              <x14:borderColor rgb="FF000000"/>
              <x14:negativeFillColor rgb="FFFF0000"/>
              <x14:axisColor rgb="FF000000"/>
            </x14:dataBar>
          </x14:cfRule>
          <xm:sqref>M37:M38</xm:sqref>
        </x14:conditionalFormatting>
        <x14:conditionalFormatting xmlns:xm="http://schemas.microsoft.com/office/excel/2006/main">
          <x14:cfRule type="dataBar" id="{D8AE7545-96BC-427D-A883-51B724707291}">
            <x14:dataBar minLength="0" maxLength="100" border="1" gradient="0">
              <x14:cfvo type="autoMin"/>
              <x14:cfvo type="autoMax"/>
              <x14:borderColor rgb="FF000000"/>
              <x14:negativeFillColor rgb="FFFF0000"/>
              <x14:axisColor rgb="FF000000"/>
            </x14:dataBar>
          </x14:cfRule>
          <xm:sqref>M36</xm:sqref>
        </x14:conditionalFormatting>
        <x14:conditionalFormatting xmlns:xm="http://schemas.microsoft.com/office/excel/2006/main">
          <x14:cfRule type="dataBar" id="{515632D2-87CF-4A5D-93DB-DA5FF9442842}">
            <x14:dataBar minLength="0" maxLength="100" border="1" gradient="0">
              <x14:cfvo type="autoMin"/>
              <x14:cfvo type="autoMax"/>
              <x14:borderColor rgb="FF000000"/>
              <x14:negativeFillColor rgb="FFFF0000"/>
              <x14:axisColor rgb="FF000000"/>
            </x14:dataBar>
          </x14:cfRule>
          <xm:sqref>M30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4605C-D04E-431B-942C-110FB9E2BC07}">
  <sheetPr filterMode="1">
    <pageSetUpPr fitToPage="1"/>
  </sheetPr>
  <dimension ref="A1:AO160"/>
  <sheetViews>
    <sheetView zoomScale="70" zoomScaleNormal="70" zoomScaleSheetLayoutView="80" workbookViewId="0">
      <selection activeCell="A17" sqref="A17"/>
    </sheetView>
  </sheetViews>
  <sheetFormatPr baseColWidth="10" defaultColWidth="11.42578125" defaultRowHeight="19.5" x14ac:dyDescent="0.3"/>
  <cols>
    <col min="1" max="1" width="9.85546875" style="210" customWidth="1"/>
    <col min="2" max="3" width="19.85546875" style="210" customWidth="1"/>
    <col min="4" max="4" width="22.7109375" style="210" customWidth="1"/>
    <col min="5" max="5" width="19.85546875" style="210" customWidth="1"/>
    <col min="6" max="6" width="60.28515625" style="210" customWidth="1"/>
    <col min="7" max="7" width="48.5703125" style="522" customWidth="1"/>
    <col min="8" max="8" width="47.28515625" style="216" bestFit="1" customWidth="1"/>
    <col min="9" max="9" width="39.5703125" style="210" customWidth="1"/>
    <col min="10" max="10" width="15.140625" style="237" customWidth="1"/>
    <col min="11" max="11" width="20.42578125" style="238" customWidth="1"/>
    <col min="12" max="12" width="18.85546875" style="210" customWidth="1"/>
    <col min="13" max="13" width="22" style="210" customWidth="1"/>
    <col min="14" max="14" width="42.42578125" style="210" customWidth="1"/>
    <col min="15" max="15" width="108.42578125" style="210" customWidth="1"/>
    <col min="16" max="16" width="22" style="210" customWidth="1"/>
    <col min="17" max="17" width="20.28515625" style="260" customWidth="1"/>
    <col min="18" max="41" width="11.42578125" style="209"/>
    <col min="42" max="16384" width="11.42578125" style="210"/>
  </cols>
  <sheetData>
    <row r="1" spans="1:17" ht="16.5" x14ac:dyDescent="0.3">
      <c r="A1" s="1092"/>
      <c r="B1" s="1093"/>
      <c r="C1" s="1098" t="s">
        <v>147</v>
      </c>
      <c r="D1" s="1099"/>
      <c r="E1" s="1099"/>
      <c r="F1" s="1099"/>
      <c r="G1" s="1100"/>
      <c r="H1" s="1099"/>
      <c r="I1" s="1099"/>
      <c r="J1" s="1099"/>
      <c r="K1" s="1099"/>
      <c r="L1" s="1099"/>
      <c r="M1" s="1099"/>
      <c r="N1" s="1101"/>
      <c r="O1" s="207" t="s">
        <v>148</v>
      </c>
      <c r="P1" s="208" t="s">
        <v>149</v>
      </c>
    </row>
    <row r="2" spans="1:17" ht="16.5" x14ac:dyDescent="0.3">
      <c r="A2" s="1094"/>
      <c r="B2" s="1095"/>
      <c r="C2" s="1102"/>
      <c r="D2" s="1103"/>
      <c r="E2" s="1103"/>
      <c r="F2" s="1103"/>
      <c r="G2" s="1104"/>
      <c r="H2" s="1103"/>
      <c r="I2" s="1103"/>
      <c r="J2" s="1103"/>
      <c r="K2" s="1103"/>
      <c r="L2" s="1103"/>
      <c r="M2" s="1103"/>
      <c r="N2" s="1105"/>
      <c r="O2" s="207" t="s">
        <v>150</v>
      </c>
      <c r="P2" s="211" t="s">
        <v>151</v>
      </c>
    </row>
    <row r="3" spans="1:17" s="209" customFormat="1" ht="16.5" x14ac:dyDescent="0.3">
      <c r="A3" s="1096"/>
      <c r="B3" s="1097"/>
      <c r="C3" s="1106" t="s">
        <v>152</v>
      </c>
      <c r="D3" s="1107"/>
      <c r="E3" s="1107"/>
      <c r="F3" s="1107"/>
      <c r="G3" s="1108"/>
      <c r="H3" s="1107"/>
      <c r="I3" s="1107"/>
      <c r="J3" s="1107"/>
      <c r="K3" s="1107"/>
      <c r="L3" s="1107"/>
      <c r="M3" s="1107"/>
      <c r="N3" s="1109"/>
      <c r="O3" s="212" t="s">
        <v>153</v>
      </c>
      <c r="P3" s="213" t="s">
        <v>154</v>
      </c>
      <c r="Q3" s="260"/>
    </row>
    <row r="4" spans="1:17" s="209" customFormat="1" x14ac:dyDescent="0.3">
      <c r="A4" s="214"/>
      <c r="G4" s="215"/>
      <c r="H4" s="216"/>
      <c r="J4" s="217"/>
      <c r="K4" s="218"/>
      <c r="Q4" s="260"/>
    </row>
    <row r="5" spans="1:17" s="220" customFormat="1" ht="15.75" x14ac:dyDescent="0.25">
      <c r="A5" s="1110" t="s">
        <v>35</v>
      </c>
      <c r="B5" s="1110"/>
      <c r="C5" s="1073">
        <v>43567</v>
      </c>
      <c r="D5" s="1110" t="s">
        <v>83</v>
      </c>
      <c r="E5" s="1110"/>
      <c r="F5" s="1073">
        <v>43581</v>
      </c>
      <c r="G5" s="219"/>
      <c r="H5" s="1111" t="s">
        <v>37</v>
      </c>
      <c r="I5" s="1112">
        <v>43829</v>
      </c>
      <c r="K5" s="1114" t="s">
        <v>38</v>
      </c>
      <c r="L5" s="1115"/>
      <c r="M5" s="1073">
        <f>MAX(K18:K44)</f>
        <v>43920</v>
      </c>
      <c r="Q5" s="225"/>
    </row>
    <row r="6" spans="1:17" s="220" customFormat="1" ht="15.75" x14ac:dyDescent="0.25">
      <c r="A6" s="1110"/>
      <c r="B6" s="1110"/>
      <c r="C6" s="1074"/>
      <c r="D6" s="1110"/>
      <c r="E6" s="1110"/>
      <c r="F6" s="1074"/>
      <c r="G6" s="221"/>
      <c r="H6" s="1111"/>
      <c r="I6" s="1113"/>
      <c r="K6" s="1114"/>
      <c r="L6" s="1115"/>
      <c r="M6" s="1074"/>
      <c r="Q6" s="225"/>
    </row>
    <row r="7" spans="1:17" s="220" customFormat="1" ht="15.75" x14ac:dyDescent="0.25">
      <c r="A7" s="222"/>
      <c r="G7" s="223"/>
      <c r="H7" s="224"/>
      <c r="K7" s="225"/>
      <c r="Q7" s="225"/>
    </row>
    <row r="8" spans="1:17" s="220" customFormat="1" ht="15.75" x14ac:dyDescent="0.25">
      <c r="A8" s="226" t="s">
        <v>39</v>
      </c>
      <c r="C8" s="1075" t="s">
        <v>547</v>
      </c>
      <c r="D8" s="1076"/>
      <c r="E8" s="1076"/>
      <c r="F8" s="1076"/>
      <c r="G8" s="1077"/>
      <c r="H8" s="1076"/>
      <c r="I8" s="1076"/>
      <c r="J8" s="1076"/>
      <c r="K8" s="1076"/>
      <c r="L8" s="1076"/>
      <c r="M8" s="1076"/>
      <c r="N8" s="1076"/>
      <c r="O8" s="1076"/>
      <c r="P8" s="1078"/>
      <c r="Q8" s="225"/>
    </row>
    <row r="9" spans="1:17" s="220" customFormat="1" ht="15.75" x14ac:dyDescent="0.25">
      <c r="A9" s="226"/>
      <c r="G9" s="223"/>
      <c r="H9" s="224"/>
      <c r="K9" s="225"/>
      <c r="Q9" s="225"/>
    </row>
    <row r="10" spans="1:17" s="220" customFormat="1" ht="16.5" thickBot="1" x14ac:dyDescent="0.3">
      <c r="A10" s="1079" t="s">
        <v>41</v>
      </c>
      <c r="B10" s="1079"/>
      <c r="C10" s="1080" t="s">
        <v>548</v>
      </c>
      <c r="D10" s="1081"/>
      <c r="E10" s="1081"/>
      <c r="F10" s="1081"/>
      <c r="G10" s="1082"/>
      <c r="H10" s="1081"/>
      <c r="I10" s="1081"/>
      <c r="J10" s="1081"/>
      <c r="K10" s="1081"/>
      <c r="L10" s="1081"/>
      <c r="M10" s="1081"/>
      <c r="N10" s="1081"/>
      <c r="O10" s="1081"/>
      <c r="P10" s="1083"/>
      <c r="Q10" s="225"/>
    </row>
    <row r="11" spans="1:17" s="220" customFormat="1" ht="16.5" thickBot="1" x14ac:dyDescent="0.3">
      <c r="A11" s="1079" t="s">
        <v>43</v>
      </c>
      <c r="B11" s="1079"/>
      <c r="C11" s="1084" t="s">
        <v>549</v>
      </c>
      <c r="D11" s="1085"/>
      <c r="E11" s="1085"/>
      <c r="F11" s="1085"/>
      <c r="G11" s="1086"/>
      <c r="H11" s="1085"/>
      <c r="I11" s="1085"/>
      <c r="J11" s="1085"/>
      <c r="K11" s="1085"/>
      <c r="L11" s="1085"/>
      <c r="M11" s="1085"/>
      <c r="N11" s="1085"/>
      <c r="O11" s="1085"/>
      <c r="P11" s="1087"/>
      <c r="Q11" s="225"/>
    </row>
    <row r="12" spans="1:17" s="220" customFormat="1" ht="16.5" thickBot="1" x14ac:dyDescent="0.3">
      <c r="A12" s="529"/>
      <c r="B12" s="529"/>
      <c r="C12" s="227"/>
      <c r="D12" s="227"/>
      <c r="E12" s="227"/>
      <c r="F12" s="227"/>
      <c r="G12" s="223"/>
      <c r="H12" s="228"/>
      <c r="I12" s="227"/>
      <c r="J12" s="227"/>
      <c r="K12" s="229"/>
      <c r="L12" s="227"/>
      <c r="M12" s="227"/>
      <c r="Q12" s="225"/>
    </row>
    <row r="13" spans="1:17" s="220" customFormat="1" ht="16.5" thickBot="1" x14ac:dyDescent="0.3">
      <c r="A13" s="1079" t="s">
        <v>45</v>
      </c>
      <c r="B13" s="1079"/>
      <c r="C13" s="1088" t="s">
        <v>550</v>
      </c>
      <c r="D13" s="1089"/>
      <c r="E13" s="1089"/>
      <c r="F13" s="1089"/>
      <c r="G13" s="1086"/>
      <c r="H13" s="1089"/>
      <c r="I13" s="1089"/>
      <c r="J13" s="1089"/>
      <c r="K13" s="1089"/>
      <c r="L13" s="1089"/>
      <c r="M13" s="1089"/>
      <c r="N13" s="1089"/>
      <c r="O13" s="1089"/>
      <c r="P13" s="1090"/>
      <c r="Q13" s="225"/>
    </row>
    <row r="14" spans="1:17" s="220" customFormat="1" ht="15.75" x14ac:dyDescent="0.25">
      <c r="A14" s="529"/>
      <c r="B14" s="529"/>
      <c r="C14" s="227"/>
      <c r="D14" s="227"/>
      <c r="E14" s="227"/>
      <c r="F14" s="227"/>
      <c r="G14" s="223"/>
      <c r="H14" s="228"/>
      <c r="I14" s="227"/>
      <c r="J14" s="227"/>
      <c r="K14" s="229"/>
      <c r="L14" s="227"/>
      <c r="M14" s="227"/>
      <c r="Q14" s="225"/>
    </row>
    <row r="15" spans="1:17" s="220" customFormat="1" ht="15.75" x14ac:dyDescent="0.25">
      <c r="A15" s="222" t="s">
        <v>47</v>
      </c>
      <c r="G15" s="223"/>
      <c r="H15" s="224"/>
      <c r="K15" s="225"/>
      <c r="Q15" s="225"/>
    </row>
    <row r="16" spans="1:17" s="209" customFormat="1" ht="20.25" thickBot="1" x14ac:dyDescent="0.35">
      <c r="A16" s="214"/>
      <c r="G16" s="215"/>
      <c r="H16" s="216"/>
      <c r="J16" s="217"/>
      <c r="K16" s="218"/>
      <c r="Q16" s="260"/>
    </row>
    <row r="17" spans="1:41" s="521" customFormat="1" ht="65.25" customHeight="1" thickBot="1" x14ac:dyDescent="0.3">
      <c r="A17" s="230" t="s">
        <v>48</v>
      </c>
      <c r="B17" s="1091" t="s">
        <v>49</v>
      </c>
      <c r="C17" s="1091"/>
      <c r="D17" s="1091"/>
      <c r="E17" s="1091"/>
      <c r="F17" s="530" t="s">
        <v>50</v>
      </c>
      <c r="G17" s="530" t="s">
        <v>551</v>
      </c>
      <c r="H17" s="530" t="s">
        <v>52</v>
      </c>
      <c r="I17" s="530" t="s">
        <v>53</v>
      </c>
      <c r="J17" s="530" t="s">
        <v>54</v>
      </c>
      <c r="K17" s="530" t="s">
        <v>55</v>
      </c>
      <c r="L17" s="530" t="s">
        <v>56</v>
      </c>
      <c r="M17" s="530" t="s">
        <v>57</v>
      </c>
      <c r="N17" s="530" t="s">
        <v>58</v>
      </c>
      <c r="O17" s="530" t="s">
        <v>1280</v>
      </c>
      <c r="P17" s="530" t="s">
        <v>60</v>
      </c>
      <c r="Q17" s="530" t="s">
        <v>552</v>
      </c>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row>
    <row r="18" spans="1:41" ht="156" hidden="1" x14ac:dyDescent="0.3">
      <c r="A18" s="315">
        <v>1</v>
      </c>
      <c r="B18" s="1067" t="s">
        <v>917</v>
      </c>
      <c r="C18" s="1067"/>
      <c r="D18" s="1067"/>
      <c r="E18" s="1067"/>
      <c r="F18" s="316" t="s">
        <v>553</v>
      </c>
      <c r="G18" s="316" t="s">
        <v>554</v>
      </c>
      <c r="H18" s="317" t="s">
        <v>555</v>
      </c>
      <c r="I18" s="317" t="s">
        <v>556</v>
      </c>
      <c r="J18" s="317">
        <v>1</v>
      </c>
      <c r="K18" s="318">
        <v>43646</v>
      </c>
      <c r="L18" s="318">
        <v>43646</v>
      </c>
      <c r="M18" s="319">
        <v>1</v>
      </c>
      <c r="N18" s="317"/>
      <c r="O18" s="320" t="s">
        <v>973</v>
      </c>
      <c r="P18" s="321"/>
      <c r="Q18" s="552">
        <v>1</v>
      </c>
      <c r="R18" s="232"/>
    </row>
    <row r="19" spans="1:41" ht="175.5" hidden="1" x14ac:dyDescent="0.3">
      <c r="A19" s="322">
        <v>2</v>
      </c>
      <c r="B19" s="1067" t="s">
        <v>557</v>
      </c>
      <c r="C19" s="1067"/>
      <c r="D19" s="1067"/>
      <c r="E19" s="1067"/>
      <c r="F19" s="527" t="s">
        <v>558</v>
      </c>
      <c r="G19" s="527" t="s">
        <v>554</v>
      </c>
      <c r="H19" s="525" t="s">
        <v>555</v>
      </c>
      <c r="I19" s="525" t="s">
        <v>556</v>
      </c>
      <c r="J19" s="525">
        <v>1</v>
      </c>
      <c r="K19" s="323">
        <v>43646</v>
      </c>
      <c r="L19" s="318">
        <v>43662</v>
      </c>
      <c r="M19" s="149">
        <v>1</v>
      </c>
      <c r="N19" s="317"/>
      <c r="O19" s="320" t="s">
        <v>974</v>
      </c>
      <c r="P19" s="261"/>
      <c r="Q19" s="552">
        <v>1</v>
      </c>
      <c r="R19" s="232"/>
    </row>
    <row r="20" spans="1:41" ht="97.5" hidden="1" x14ac:dyDescent="0.3">
      <c r="A20" s="322">
        <v>3</v>
      </c>
      <c r="B20" s="1068" t="s">
        <v>918</v>
      </c>
      <c r="C20" s="1068"/>
      <c r="D20" s="1068"/>
      <c r="E20" s="1068"/>
      <c r="F20" s="1071" t="s">
        <v>559</v>
      </c>
      <c r="G20" s="524" t="s">
        <v>560</v>
      </c>
      <c r="H20" s="525" t="s">
        <v>561</v>
      </c>
      <c r="I20" s="525" t="s">
        <v>562</v>
      </c>
      <c r="J20" s="525">
        <v>1</v>
      </c>
      <c r="K20" s="323">
        <v>43585</v>
      </c>
      <c r="L20" s="318">
        <v>43592</v>
      </c>
      <c r="M20" s="149">
        <v>1</v>
      </c>
      <c r="N20" s="154"/>
      <c r="O20" s="52" t="s">
        <v>563</v>
      </c>
      <c r="P20" s="261"/>
      <c r="Q20" s="552">
        <v>1</v>
      </c>
    </row>
    <row r="21" spans="1:41" ht="58.5" hidden="1" x14ac:dyDescent="0.3">
      <c r="A21" s="322">
        <v>4</v>
      </c>
      <c r="B21" s="1068"/>
      <c r="C21" s="1068"/>
      <c r="D21" s="1068"/>
      <c r="E21" s="1068"/>
      <c r="F21" s="1071"/>
      <c r="G21" s="524" t="s">
        <v>564</v>
      </c>
      <c r="H21" s="525" t="s">
        <v>565</v>
      </c>
      <c r="I21" s="525" t="s">
        <v>566</v>
      </c>
      <c r="J21" s="525">
        <v>1</v>
      </c>
      <c r="K21" s="323">
        <v>43595</v>
      </c>
      <c r="L21" s="318">
        <v>43615</v>
      </c>
      <c r="M21" s="149">
        <v>1</v>
      </c>
      <c r="N21" s="154"/>
      <c r="O21" s="52" t="s">
        <v>567</v>
      </c>
      <c r="P21" s="261"/>
      <c r="Q21" s="552">
        <v>1</v>
      </c>
    </row>
    <row r="22" spans="1:41" ht="39" hidden="1" x14ac:dyDescent="0.3">
      <c r="A22" s="322">
        <v>5</v>
      </c>
      <c r="B22" s="1068"/>
      <c r="C22" s="1068"/>
      <c r="D22" s="1068"/>
      <c r="E22" s="1068"/>
      <c r="F22" s="1071"/>
      <c r="G22" s="527" t="s">
        <v>568</v>
      </c>
      <c r="H22" s="525" t="s">
        <v>569</v>
      </c>
      <c r="I22" s="525" t="s">
        <v>570</v>
      </c>
      <c r="J22" s="525">
        <v>1</v>
      </c>
      <c r="K22" s="323">
        <v>43593</v>
      </c>
      <c r="L22" s="318">
        <v>43592</v>
      </c>
      <c r="M22" s="149">
        <v>1</v>
      </c>
      <c r="N22" s="154"/>
      <c r="O22" s="52" t="s">
        <v>571</v>
      </c>
      <c r="P22" s="261"/>
      <c r="Q22" s="552">
        <v>1</v>
      </c>
    </row>
    <row r="23" spans="1:41" ht="136.5" hidden="1" x14ac:dyDescent="0.3">
      <c r="A23" s="322">
        <v>6</v>
      </c>
      <c r="B23" s="1068" t="s">
        <v>919</v>
      </c>
      <c r="C23" s="1068"/>
      <c r="D23" s="1068"/>
      <c r="E23" s="1068"/>
      <c r="F23" s="1071" t="s">
        <v>572</v>
      </c>
      <c r="G23" s="527" t="s">
        <v>906</v>
      </c>
      <c r="H23" s="525" t="s">
        <v>573</v>
      </c>
      <c r="I23" s="525" t="s">
        <v>574</v>
      </c>
      <c r="J23" s="525">
        <v>1</v>
      </c>
      <c r="K23" s="323">
        <v>43605</v>
      </c>
      <c r="L23" s="318">
        <v>43615</v>
      </c>
      <c r="M23" s="149">
        <v>1</v>
      </c>
      <c r="N23" s="154"/>
      <c r="O23" s="52" t="s">
        <v>975</v>
      </c>
      <c r="P23" s="261"/>
      <c r="Q23" s="552">
        <v>1</v>
      </c>
    </row>
    <row r="24" spans="1:41" ht="78" hidden="1" x14ac:dyDescent="0.3">
      <c r="A24" s="322">
        <v>7</v>
      </c>
      <c r="B24" s="1068"/>
      <c r="C24" s="1068"/>
      <c r="D24" s="1068"/>
      <c r="E24" s="1068"/>
      <c r="F24" s="1071"/>
      <c r="G24" s="524" t="s">
        <v>575</v>
      </c>
      <c r="H24" s="525" t="s">
        <v>576</v>
      </c>
      <c r="I24" s="525" t="s">
        <v>577</v>
      </c>
      <c r="J24" s="525">
        <v>1</v>
      </c>
      <c r="K24" s="323">
        <v>43616</v>
      </c>
      <c r="L24" s="318">
        <v>43718</v>
      </c>
      <c r="M24" s="149">
        <v>1</v>
      </c>
      <c r="N24" s="154"/>
      <c r="O24" s="52" t="s">
        <v>976</v>
      </c>
      <c r="P24" s="261"/>
      <c r="Q24" s="552">
        <v>1</v>
      </c>
    </row>
    <row r="25" spans="1:41" ht="409.5" hidden="1" customHeight="1" x14ac:dyDescent="0.3">
      <c r="A25" s="322">
        <v>8</v>
      </c>
      <c r="B25" s="1068"/>
      <c r="C25" s="1068"/>
      <c r="D25" s="1068"/>
      <c r="E25" s="1068"/>
      <c r="F25" s="1071"/>
      <c r="G25" s="524" t="s">
        <v>578</v>
      </c>
      <c r="H25" s="525" t="s">
        <v>579</v>
      </c>
      <c r="I25" s="525" t="s">
        <v>580</v>
      </c>
      <c r="J25" s="525">
        <v>1</v>
      </c>
      <c r="K25" s="323">
        <v>43799</v>
      </c>
      <c r="L25" s="318">
        <v>43804</v>
      </c>
      <c r="M25" s="149">
        <v>1</v>
      </c>
      <c r="N25" s="52"/>
      <c r="O25" s="523" t="s">
        <v>1281</v>
      </c>
      <c r="P25" s="261"/>
      <c r="Q25" s="552">
        <v>1</v>
      </c>
    </row>
    <row r="26" spans="1:41" ht="78" hidden="1" x14ac:dyDescent="0.3">
      <c r="A26" s="322">
        <v>9</v>
      </c>
      <c r="B26" s="1068"/>
      <c r="C26" s="1068"/>
      <c r="D26" s="1068"/>
      <c r="E26" s="1068"/>
      <c r="F26" s="1071"/>
      <c r="G26" s="527" t="s">
        <v>581</v>
      </c>
      <c r="H26" s="525" t="s">
        <v>555</v>
      </c>
      <c r="I26" s="525" t="s">
        <v>570</v>
      </c>
      <c r="J26" s="525">
        <v>1</v>
      </c>
      <c r="K26" s="323">
        <v>43646</v>
      </c>
      <c r="L26" s="318">
        <v>43628</v>
      </c>
      <c r="M26" s="149">
        <v>1</v>
      </c>
      <c r="N26" s="154"/>
      <c r="O26" s="527" t="s">
        <v>582</v>
      </c>
      <c r="P26" s="261"/>
      <c r="Q26" s="552">
        <v>1</v>
      </c>
    </row>
    <row r="27" spans="1:41" ht="234" customHeight="1" x14ac:dyDescent="0.3">
      <c r="A27" s="322">
        <v>10</v>
      </c>
      <c r="B27" s="1068" t="s">
        <v>920</v>
      </c>
      <c r="C27" s="1068"/>
      <c r="D27" s="1068"/>
      <c r="E27" s="1068"/>
      <c r="F27" s="1069" t="s">
        <v>583</v>
      </c>
      <c r="G27" s="527" t="s">
        <v>584</v>
      </c>
      <c r="H27" s="525" t="s">
        <v>585</v>
      </c>
      <c r="I27" s="525" t="s">
        <v>586</v>
      </c>
      <c r="J27" s="525">
        <v>1</v>
      </c>
      <c r="K27" s="323">
        <v>43920</v>
      </c>
      <c r="L27" s="318"/>
      <c r="M27" s="149">
        <v>0</v>
      </c>
      <c r="N27" s="527" t="s">
        <v>586</v>
      </c>
      <c r="O27" s="154" t="s">
        <v>1282</v>
      </c>
      <c r="P27" s="553" t="s">
        <v>1283</v>
      </c>
      <c r="Q27" s="324">
        <v>0</v>
      </c>
    </row>
    <row r="28" spans="1:41" ht="234.75" customHeight="1" x14ac:dyDescent="0.3">
      <c r="A28" s="322">
        <v>11</v>
      </c>
      <c r="B28" s="1068"/>
      <c r="C28" s="1068"/>
      <c r="D28" s="1068"/>
      <c r="E28" s="1068"/>
      <c r="F28" s="1069"/>
      <c r="G28" s="524" t="s">
        <v>587</v>
      </c>
      <c r="H28" s="525" t="s">
        <v>588</v>
      </c>
      <c r="I28" s="525" t="s">
        <v>589</v>
      </c>
      <c r="J28" s="525">
        <v>1</v>
      </c>
      <c r="K28" s="323">
        <v>43920</v>
      </c>
      <c r="L28" s="318"/>
      <c r="M28" s="149">
        <v>0</v>
      </c>
      <c r="N28" s="527" t="s">
        <v>589</v>
      </c>
      <c r="O28" s="154" t="s">
        <v>1284</v>
      </c>
      <c r="P28" s="553" t="s">
        <v>1283</v>
      </c>
      <c r="Q28" s="324">
        <v>0</v>
      </c>
    </row>
    <row r="29" spans="1:41" ht="78" hidden="1" x14ac:dyDescent="0.3">
      <c r="A29" s="322">
        <v>12</v>
      </c>
      <c r="B29" s="1068"/>
      <c r="C29" s="1068"/>
      <c r="D29" s="1068"/>
      <c r="E29" s="1068"/>
      <c r="F29" s="1069"/>
      <c r="G29" s="527" t="s">
        <v>590</v>
      </c>
      <c r="H29" s="525" t="s">
        <v>591</v>
      </c>
      <c r="I29" s="525" t="s">
        <v>570</v>
      </c>
      <c r="J29" s="525">
        <v>1</v>
      </c>
      <c r="K29" s="323">
        <v>43646</v>
      </c>
      <c r="L29" s="318">
        <v>43655</v>
      </c>
      <c r="M29" s="149">
        <v>1</v>
      </c>
      <c r="N29" s="154"/>
      <c r="O29" s="527" t="s">
        <v>592</v>
      </c>
      <c r="P29" s="261"/>
      <c r="Q29" s="324">
        <v>1</v>
      </c>
    </row>
    <row r="30" spans="1:41" ht="198" hidden="1" customHeight="1" x14ac:dyDescent="0.3">
      <c r="A30" s="322">
        <v>13</v>
      </c>
      <c r="B30" s="1068" t="s">
        <v>921</v>
      </c>
      <c r="C30" s="1068"/>
      <c r="D30" s="1068"/>
      <c r="E30" s="1068"/>
      <c r="F30" s="1069" t="s">
        <v>593</v>
      </c>
      <c r="G30" s="527" t="s">
        <v>922</v>
      </c>
      <c r="H30" s="525" t="s">
        <v>591</v>
      </c>
      <c r="I30" s="525" t="s">
        <v>594</v>
      </c>
      <c r="J30" s="525">
        <v>1</v>
      </c>
      <c r="K30" s="323">
        <v>43814</v>
      </c>
      <c r="L30" s="318">
        <v>43814</v>
      </c>
      <c r="M30" s="149">
        <v>1</v>
      </c>
      <c r="N30" s="52"/>
      <c r="O30" s="154" t="s">
        <v>1285</v>
      </c>
      <c r="P30" s="325"/>
      <c r="Q30" s="552">
        <v>1</v>
      </c>
    </row>
    <row r="31" spans="1:41" ht="78" hidden="1" x14ac:dyDescent="0.3">
      <c r="A31" s="322">
        <v>14</v>
      </c>
      <c r="B31" s="1068"/>
      <c r="C31" s="1068"/>
      <c r="D31" s="1068"/>
      <c r="E31" s="1068"/>
      <c r="F31" s="1069"/>
      <c r="G31" s="527" t="s">
        <v>595</v>
      </c>
      <c r="H31" s="525" t="s">
        <v>591</v>
      </c>
      <c r="I31" s="525" t="s">
        <v>596</v>
      </c>
      <c r="J31" s="525" t="s">
        <v>597</v>
      </c>
      <c r="K31" s="323">
        <v>43738</v>
      </c>
      <c r="L31" s="318">
        <v>43588</v>
      </c>
      <c r="M31" s="149">
        <v>1</v>
      </c>
      <c r="N31" s="154"/>
      <c r="O31" s="52" t="s">
        <v>977</v>
      </c>
      <c r="P31" s="325"/>
      <c r="Q31" s="324">
        <v>1</v>
      </c>
    </row>
    <row r="32" spans="1:41" ht="97.5" hidden="1" x14ac:dyDescent="0.3">
      <c r="A32" s="322">
        <v>15</v>
      </c>
      <c r="B32" s="1068"/>
      <c r="C32" s="1068"/>
      <c r="D32" s="1068"/>
      <c r="E32" s="1068"/>
      <c r="F32" s="1069"/>
      <c r="G32" s="527" t="s">
        <v>598</v>
      </c>
      <c r="H32" s="525" t="s">
        <v>599</v>
      </c>
      <c r="I32" s="525" t="s">
        <v>600</v>
      </c>
      <c r="J32" s="527" t="s">
        <v>597</v>
      </c>
      <c r="K32" s="323">
        <v>43738</v>
      </c>
      <c r="L32" s="318">
        <v>43738</v>
      </c>
      <c r="M32" s="149">
        <v>1</v>
      </c>
      <c r="N32" s="154"/>
      <c r="O32" s="52" t="s">
        <v>978</v>
      </c>
      <c r="P32" s="261"/>
      <c r="Q32" s="324">
        <v>1</v>
      </c>
    </row>
    <row r="33" spans="1:17" ht="195" hidden="1" customHeight="1" x14ac:dyDescent="0.3">
      <c r="A33" s="322">
        <v>16</v>
      </c>
      <c r="B33" s="1068"/>
      <c r="C33" s="1068"/>
      <c r="D33" s="1068"/>
      <c r="E33" s="1068"/>
      <c r="F33" s="1069"/>
      <c r="G33" s="527" t="s">
        <v>601</v>
      </c>
      <c r="H33" s="525" t="s">
        <v>602</v>
      </c>
      <c r="I33" s="525" t="s">
        <v>603</v>
      </c>
      <c r="J33" s="525">
        <v>1</v>
      </c>
      <c r="K33" s="323">
        <v>43769</v>
      </c>
      <c r="L33" s="318">
        <v>43754</v>
      </c>
      <c r="M33" s="149">
        <v>1</v>
      </c>
      <c r="N33" s="52"/>
      <c r="O33" s="52" t="s">
        <v>1286</v>
      </c>
      <c r="P33" s="261"/>
      <c r="Q33" s="324">
        <v>1</v>
      </c>
    </row>
    <row r="34" spans="1:17" ht="187.5" hidden="1" customHeight="1" x14ac:dyDescent="0.3">
      <c r="A34" s="322">
        <v>17</v>
      </c>
      <c r="B34" s="1056" t="s">
        <v>604</v>
      </c>
      <c r="C34" s="1057"/>
      <c r="D34" s="1057"/>
      <c r="E34" s="1058"/>
      <c r="F34" s="1065" t="s">
        <v>605</v>
      </c>
      <c r="G34" s="527" t="s">
        <v>606</v>
      </c>
      <c r="H34" s="525" t="s">
        <v>591</v>
      </c>
      <c r="I34" s="525" t="s">
        <v>607</v>
      </c>
      <c r="J34" s="525">
        <v>1</v>
      </c>
      <c r="K34" s="323">
        <v>43830</v>
      </c>
      <c r="L34" s="318">
        <v>43810</v>
      </c>
      <c r="M34" s="149">
        <v>1</v>
      </c>
      <c r="N34" s="52"/>
      <c r="O34" s="52" t="s">
        <v>1287</v>
      </c>
      <c r="P34" s="325"/>
      <c r="Q34" s="552">
        <v>1</v>
      </c>
    </row>
    <row r="35" spans="1:17" ht="195" hidden="1" x14ac:dyDescent="0.3">
      <c r="A35" s="322">
        <v>18</v>
      </c>
      <c r="B35" s="1059"/>
      <c r="C35" s="1060"/>
      <c r="D35" s="1060"/>
      <c r="E35" s="1061"/>
      <c r="F35" s="1066"/>
      <c r="G35" s="527" t="s">
        <v>608</v>
      </c>
      <c r="H35" s="525" t="s">
        <v>609</v>
      </c>
      <c r="I35" s="525" t="s">
        <v>610</v>
      </c>
      <c r="J35" s="525">
        <v>2</v>
      </c>
      <c r="K35" s="323">
        <v>43829</v>
      </c>
      <c r="L35" s="318">
        <v>43754</v>
      </c>
      <c r="M35" s="149">
        <v>1</v>
      </c>
      <c r="N35" s="52"/>
      <c r="O35" s="52" t="s">
        <v>1288</v>
      </c>
      <c r="P35" s="325"/>
      <c r="Q35" s="552">
        <v>1</v>
      </c>
    </row>
    <row r="36" spans="1:17" ht="214.5" hidden="1" x14ac:dyDescent="0.3">
      <c r="A36" s="322">
        <v>19</v>
      </c>
      <c r="B36" s="1059"/>
      <c r="C36" s="1060"/>
      <c r="D36" s="1060"/>
      <c r="E36" s="1061"/>
      <c r="F36" s="1066"/>
      <c r="G36" s="527" t="s">
        <v>611</v>
      </c>
      <c r="H36" s="525" t="s">
        <v>591</v>
      </c>
      <c r="I36" s="525" t="s">
        <v>612</v>
      </c>
      <c r="J36" s="525">
        <v>1</v>
      </c>
      <c r="K36" s="323">
        <v>43799</v>
      </c>
      <c r="L36" s="318">
        <v>43795</v>
      </c>
      <c r="M36" s="149">
        <v>1</v>
      </c>
      <c r="N36" s="52"/>
      <c r="O36" s="154" t="s">
        <v>1289</v>
      </c>
      <c r="P36" s="325"/>
      <c r="Q36" s="324">
        <v>1</v>
      </c>
    </row>
    <row r="37" spans="1:17" ht="82.5" hidden="1" x14ac:dyDescent="0.3">
      <c r="A37" s="322">
        <v>20</v>
      </c>
      <c r="B37" s="1062"/>
      <c r="C37" s="1063"/>
      <c r="D37" s="1063"/>
      <c r="E37" s="1064"/>
      <c r="F37" s="1067"/>
      <c r="G37" s="524" t="s">
        <v>613</v>
      </c>
      <c r="H37" s="525" t="s">
        <v>614</v>
      </c>
      <c r="I37" s="525" t="s">
        <v>615</v>
      </c>
      <c r="J37" s="525">
        <v>1</v>
      </c>
      <c r="K37" s="323">
        <v>43814</v>
      </c>
      <c r="L37" s="318">
        <v>43815</v>
      </c>
      <c r="M37" s="149">
        <v>1</v>
      </c>
      <c r="N37" s="52"/>
      <c r="O37" s="154" t="s">
        <v>1290</v>
      </c>
      <c r="P37" s="325"/>
      <c r="Q37" s="324">
        <v>1</v>
      </c>
    </row>
    <row r="38" spans="1:17" ht="136.5" hidden="1" x14ac:dyDescent="0.3">
      <c r="A38" s="322">
        <v>21</v>
      </c>
      <c r="B38" s="1068" t="s">
        <v>616</v>
      </c>
      <c r="C38" s="1068"/>
      <c r="D38" s="1068"/>
      <c r="E38" s="1068"/>
      <c r="F38" s="1069" t="s">
        <v>617</v>
      </c>
      <c r="G38" s="524" t="s">
        <v>618</v>
      </c>
      <c r="H38" s="525" t="s">
        <v>591</v>
      </c>
      <c r="I38" s="525" t="s">
        <v>1054</v>
      </c>
      <c r="J38" s="525">
        <v>1</v>
      </c>
      <c r="K38" s="323">
        <v>43814</v>
      </c>
      <c r="L38" s="318">
        <v>43814</v>
      </c>
      <c r="M38" s="149">
        <v>1</v>
      </c>
      <c r="N38" s="52"/>
      <c r="O38" s="154" t="s">
        <v>1291</v>
      </c>
      <c r="P38" s="325"/>
      <c r="Q38" s="324">
        <v>1</v>
      </c>
    </row>
    <row r="39" spans="1:17" ht="156" hidden="1" x14ac:dyDescent="0.3">
      <c r="A39" s="322">
        <v>22</v>
      </c>
      <c r="B39" s="1068"/>
      <c r="C39" s="1068"/>
      <c r="D39" s="1068"/>
      <c r="E39" s="1068"/>
      <c r="F39" s="1069"/>
      <c r="G39" s="524" t="s">
        <v>619</v>
      </c>
      <c r="H39" s="525" t="s">
        <v>620</v>
      </c>
      <c r="I39" s="525" t="s">
        <v>621</v>
      </c>
      <c r="J39" s="525">
        <v>1</v>
      </c>
      <c r="K39" s="323">
        <v>43646</v>
      </c>
      <c r="L39" s="318">
        <v>43662</v>
      </c>
      <c r="M39" s="149">
        <v>1</v>
      </c>
      <c r="N39" s="154"/>
      <c r="O39" s="523" t="s">
        <v>979</v>
      </c>
      <c r="P39" s="261"/>
      <c r="Q39" s="324">
        <v>1</v>
      </c>
    </row>
    <row r="40" spans="1:17" ht="236.25" hidden="1" customHeight="1" x14ac:dyDescent="0.3">
      <c r="A40" s="322">
        <v>23</v>
      </c>
      <c r="B40" s="1068"/>
      <c r="C40" s="1068"/>
      <c r="D40" s="1068"/>
      <c r="E40" s="1068"/>
      <c r="F40" s="1069"/>
      <c r="G40" s="524" t="s">
        <v>622</v>
      </c>
      <c r="H40" s="525" t="s">
        <v>620</v>
      </c>
      <c r="I40" s="525" t="s">
        <v>623</v>
      </c>
      <c r="J40" s="525">
        <v>6</v>
      </c>
      <c r="K40" s="323">
        <v>43646</v>
      </c>
      <c r="L40" s="318">
        <v>43677</v>
      </c>
      <c r="M40" s="149">
        <v>1</v>
      </c>
      <c r="N40" s="52"/>
      <c r="O40" s="52" t="s">
        <v>980</v>
      </c>
      <c r="P40" s="261"/>
      <c r="Q40" s="324">
        <v>1</v>
      </c>
    </row>
    <row r="41" spans="1:17" ht="198" hidden="1" x14ac:dyDescent="0.3">
      <c r="A41" s="322">
        <v>24</v>
      </c>
      <c r="B41" s="1068"/>
      <c r="C41" s="1068"/>
      <c r="D41" s="1068"/>
      <c r="E41" s="1068"/>
      <c r="F41" s="1069"/>
      <c r="G41" s="524" t="s">
        <v>624</v>
      </c>
      <c r="H41" s="525" t="s">
        <v>625</v>
      </c>
      <c r="I41" s="524" t="s">
        <v>626</v>
      </c>
      <c r="J41" s="525">
        <v>1</v>
      </c>
      <c r="K41" s="323">
        <v>43814</v>
      </c>
      <c r="L41" s="318">
        <v>43814</v>
      </c>
      <c r="M41" s="149">
        <v>1</v>
      </c>
      <c r="N41" s="52"/>
      <c r="O41" s="154" t="s">
        <v>1292</v>
      </c>
      <c r="P41" s="261"/>
      <c r="Q41" s="324">
        <v>1</v>
      </c>
    </row>
    <row r="42" spans="1:17" ht="175.5" hidden="1" x14ac:dyDescent="0.3">
      <c r="A42" s="322">
        <v>25</v>
      </c>
      <c r="B42" s="1068"/>
      <c r="C42" s="1068"/>
      <c r="D42" s="1068"/>
      <c r="E42" s="1068"/>
      <c r="F42" s="1069"/>
      <c r="G42" s="524" t="s">
        <v>627</v>
      </c>
      <c r="H42" s="525" t="s">
        <v>628</v>
      </c>
      <c r="I42" s="524" t="s">
        <v>629</v>
      </c>
      <c r="J42" s="525" t="s">
        <v>630</v>
      </c>
      <c r="K42" s="323">
        <v>43600</v>
      </c>
      <c r="L42" s="318">
        <v>43587</v>
      </c>
      <c r="M42" s="149">
        <v>1</v>
      </c>
      <c r="N42" s="154"/>
      <c r="O42" s="523" t="s">
        <v>631</v>
      </c>
      <c r="P42" s="261"/>
      <c r="Q42" s="324">
        <v>1</v>
      </c>
    </row>
    <row r="43" spans="1:17" ht="117" hidden="1" x14ac:dyDescent="0.3">
      <c r="A43" s="322">
        <v>26</v>
      </c>
      <c r="B43" s="1068" t="s">
        <v>632</v>
      </c>
      <c r="C43" s="1068"/>
      <c r="D43" s="1068"/>
      <c r="E43" s="1068"/>
      <c r="F43" s="1071" t="s">
        <v>633</v>
      </c>
      <c r="G43" s="524" t="s">
        <v>634</v>
      </c>
      <c r="H43" s="525" t="s">
        <v>635</v>
      </c>
      <c r="I43" s="524" t="s">
        <v>636</v>
      </c>
      <c r="J43" s="525">
        <v>1</v>
      </c>
      <c r="K43" s="323">
        <v>43814</v>
      </c>
      <c r="L43" s="318">
        <v>43814</v>
      </c>
      <c r="M43" s="149">
        <v>1</v>
      </c>
      <c r="N43" s="52"/>
      <c r="O43" s="52" t="s">
        <v>1293</v>
      </c>
      <c r="P43" s="261"/>
      <c r="Q43" s="324">
        <v>1</v>
      </c>
    </row>
    <row r="44" spans="1:17" ht="128.25" hidden="1" customHeight="1" thickBot="1" x14ac:dyDescent="0.35">
      <c r="A44" s="322">
        <v>27</v>
      </c>
      <c r="B44" s="1070"/>
      <c r="C44" s="1070"/>
      <c r="D44" s="1070"/>
      <c r="E44" s="1070"/>
      <c r="F44" s="1072"/>
      <c r="G44" s="528" t="s">
        <v>637</v>
      </c>
      <c r="H44" s="326" t="s">
        <v>638</v>
      </c>
      <c r="I44" s="526" t="s">
        <v>639</v>
      </c>
      <c r="J44" s="326">
        <v>1</v>
      </c>
      <c r="K44" s="327">
        <v>43814</v>
      </c>
      <c r="L44" s="318">
        <v>43814</v>
      </c>
      <c r="M44" s="149">
        <v>1</v>
      </c>
      <c r="N44" s="328"/>
      <c r="O44" s="52" t="s">
        <v>1294</v>
      </c>
      <c r="P44" s="329"/>
      <c r="Q44" s="324">
        <v>1</v>
      </c>
    </row>
    <row r="45" spans="1:17" s="209" customFormat="1" x14ac:dyDescent="0.3">
      <c r="G45" s="215"/>
      <c r="H45" s="216"/>
      <c r="J45" s="217"/>
      <c r="K45" s="218"/>
      <c r="M45" s="234"/>
      <c r="Q45" s="554">
        <f>AVERAGE(Q18:Q44)</f>
        <v>0.92592592592592593</v>
      </c>
    </row>
    <row r="46" spans="1:17" s="209" customFormat="1" x14ac:dyDescent="0.3">
      <c r="E46" s="233"/>
      <c r="G46" s="215"/>
      <c r="H46" s="216"/>
      <c r="J46" s="217"/>
      <c r="K46" s="218"/>
      <c r="N46" s="234"/>
      <c r="Q46" s="260"/>
    </row>
    <row r="47" spans="1:17" s="209" customFormat="1" x14ac:dyDescent="0.3">
      <c r="G47" s="215"/>
      <c r="H47" s="216"/>
      <c r="J47" s="217"/>
      <c r="K47" s="218"/>
      <c r="M47" s="234"/>
      <c r="Q47" s="260"/>
    </row>
    <row r="48" spans="1:17" s="209" customFormat="1" ht="16.5" customHeight="1" x14ac:dyDescent="0.3">
      <c r="A48" s="1044" t="s">
        <v>77</v>
      </c>
      <c r="B48" s="1044"/>
      <c r="C48" s="1044"/>
      <c r="D48" s="1045" t="s">
        <v>640</v>
      </c>
      <c r="E48" s="1046"/>
      <c r="F48" s="1046"/>
      <c r="G48" s="1046"/>
      <c r="H48" s="1046"/>
      <c r="I48" s="1046"/>
      <c r="J48" s="1046"/>
      <c r="K48" s="1046"/>
      <c r="L48" s="1047"/>
      <c r="Q48" s="260"/>
    </row>
    <row r="49" spans="1:17" s="209" customFormat="1" ht="33" customHeight="1" x14ac:dyDescent="0.3">
      <c r="A49" s="1048" t="s">
        <v>45</v>
      </c>
      <c r="B49" s="1048"/>
      <c r="C49" s="1048"/>
      <c r="D49" s="1049" t="s">
        <v>641</v>
      </c>
      <c r="E49" s="1050"/>
      <c r="F49" s="1050"/>
      <c r="G49" s="1050"/>
      <c r="H49" s="1050"/>
      <c r="I49" s="1050"/>
      <c r="J49" s="1050"/>
      <c r="K49" s="1050"/>
      <c r="L49" s="1051"/>
      <c r="Q49" s="260"/>
    </row>
    <row r="50" spans="1:17" s="209" customFormat="1" ht="33" customHeight="1" x14ac:dyDescent="0.3">
      <c r="A50" s="1048"/>
      <c r="B50" s="1048"/>
      <c r="C50" s="1048"/>
      <c r="D50" s="1052"/>
      <c r="E50" s="1053"/>
      <c r="F50" s="1053"/>
      <c r="G50" s="1053"/>
      <c r="H50" s="1053"/>
      <c r="I50" s="1053"/>
      <c r="J50" s="1053"/>
      <c r="K50" s="1053"/>
      <c r="L50" s="1054"/>
      <c r="Q50" s="260"/>
    </row>
    <row r="51" spans="1:17" s="209" customFormat="1" x14ac:dyDescent="0.3">
      <c r="G51" s="215"/>
      <c r="H51" s="216"/>
      <c r="J51" s="217"/>
      <c r="K51" s="218"/>
      <c r="Q51" s="260"/>
    </row>
    <row r="52" spans="1:17" s="209" customFormat="1" x14ac:dyDescent="0.3">
      <c r="G52" s="215"/>
      <c r="H52" s="216"/>
      <c r="J52" s="217"/>
      <c r="K52" s="218"/>
      <c r="Q52" s="260"/>
    </row>
    <row r="53" spans="1:17" s="209" customFormat="1" x14ac:dyDescent="0.3">
      <c r="G53" s="215"/>
      <c r="H53" s="216"/>
      <c r="J53" s="217"/>
      <c r="K53" s="218"/>
      <c r="Q53" s="260"/>
    </row>
    <row r="54" spans="1:17" s="209" customFormat="1" ht="33" x14ac:dyDescent="0.3">
      <c r="A54" s="1055" t="s">
        <v>78</v>
      </c>
      <c r="B54" s="1055"/>
      <c r="C54" s="1055"/>
      <c r="D54" s="1055"/>
      <c r="E54" s="1055"/>
      <c r="F54" s="235" t="s">
        <v>270</v>
      </c>
      <c r="G54" s="259" t="s">
        <v>271</v>
      </c>
      <c r="H54" s="216"/>
      <c r="J54" s="217"/>
      <c r="K54" s="218"/>
      <c r="Q54" s="260"/>
    </row>
    <row r="55" spans="1:17" s="209" customFormat="1" ht="68.25" customHeight="1" x14ac:dyDescent="0.3">
      <c r="A55" s="1043" t="s">
        <v>81</v>
      </c>
      <c r="B55" s="1043"/>
      <c r="C55" s="1043"/>
      <c r="D55" s="1043"/>
      <c r="E55" s="1043"/>
      <c r="F55" s="236">
        <f>AVERAGE(M18,M19,M20,M21,M22,M23,M24,M25,M26,M27,M29,M30,M31,M32,M33,M34,M36,M37,M38,M39,M40,M41,M42)</f>
        <v>0.95652173913043481</v>
      </c>
      <c r="G55" s="262">
        <v>1</v>
      </c>
      <c r="H55" s="216"/>
      <c r="J55" s="217"/>
      <c r="K55" s="218"/>
      <c r="Q55" s="260"/>
    </row>
    <row r="56" spans="1:17" s="209" customFormat="1" ht="60.75" customHeight="1" x14ac:dyDescent="0.3">
      <c r="A56" s="1043" t="s">
        <v>82</v>
      </c>
      <c r="B56" s="1043"/>
      <c r="C56" s="1043"/>
      <c r="D56" s="1043"/>
      <c r="E56" s="1043"/>
      <c r="F56" s="236">
        <f>AVERAGE(M18:M44)</f>
        <v>0.92592592592592593</v>
      </c>
      <c r="G56" s="262">
        <f>Q45</f>
        <v>0.92592592592592593</v>
      </c>
      <c r="H56" s="216"/>
      <c r="J56" s="217"/>
      <c r="K56" s="218"/>
      <c r="Q56" s="260"/>
    </row>
    <row r="57" spans="1:17" s="209" customFormat="1" x14ac:dyDescent="0.3">
      <c r="G57" s="215"/>
      <c r="H57" s="216"/>
      <c r="J57" s="217"/>
      <c r="K57" s="218"/>
      <c r="Q57" s="260"/>
    </row>
    <row r="58" spans="1:17" s="209" customFormat="1" x14ac:dyDescent="0.3">
      <c r="G58" s="215"/>
      <c r="H58" s="216"/>
      <c r="J58" s="217"/>
      <c r="K58" s="218"/>
      <c r="Q58" s="260"/>
    </row>
    <row r="59" spans="1:17" s="209" customFormat="1" x14ac:dyDescent="0.3">
      <c r="G59" s="215"/>
      <c r="H59" s="216"/>
      <c r="J59" s="217"/>
      <c r="K59" s="218"/>
      <c r="Q59" s="260"/>
    </row>
    <row r="60" spans="1:17" s="209" customFormat="1" x14ac:dyDescent="0.3">
      <c r="G60" s="215"/>
      <c r="H60" s="216"/>
      <c r="J60" s="217"/>
      <c r="K60" s="218"/>
      <c r="Q60" s="260"/>
    </row>
    <row r="61" spans="1:17" s="209" customFormat="1" x14ac:dyDescent="0.3">
      <c r="G61" s="215"/>
      <c r="H61" s="216"/>
      <c r="J61" s="217"/>
      <c r="K61" s="218"/>
      <c r="Q61" s="260"/>
    </row>
    <row r="62" spans="1:17" s="209" customFormat="1" x14ac:dyDescent="0.3">
      <c r="G62" s="215"/>
      <c r="H62" s="216"/>
      <c r="J62" s="217"/>
      <c r="K62" s="218"/>
      <c r="Q62" s="260"/>
    </row>
    <row r="63" spans="1:17" s="209" customFormat="1" x14ac:dyDescent="0.3">
      <c r="G63" s="215"/>
      <c r="H63" s="216"/>
      <c r="J63" s="217"/>
      <c r="K63" s="218"/>
      <c r="Q63" s="260"/>
    </row>
    <row r="64" spans="1:17" s="209" customFormat="1" x14ac:dyDescent="0.3">
      <c r="G64" s="215"/>
      <c r="H64" s="216"/>
      <c r="J64" s="217"/>
      <c r="K64" s="218"/>
      <c r="Q64" s="260"/>
    </row>
    <row r="65" spans="7:17" s="209" customFormat="1" x14ac:dyDescent="0.3">
      <c r="G65" s="215"/>
      <c r="H65" s="216"/>
      <c r="J65" s="217"/>
      <c r="K65" s="218"/>
      <c r="Q65" s="260"/>
    </row>
    <row r="66" spans="7:17" s="209" customFormat="1" x14ac:dyDescent="0.3">
      <c r="G66" s="215"/>
      <c r="H66" s="216"/>
      <c r="J66" s="217"/>
      <c r="K66" s="218"/>
      <c r="Q66" s="260"/>
    </row>
    <row r="67" spans="7:17" s="209" customFormat="1" x14ac:dyDescent="0.3">
      <c r="G67" s="215"/>
      <c r="H67" s="216"/>
      <c r="J67" s="217"/>
      <c r="K67" s="218"/>
      <c r="Q67" s="260"/>
    </row>
    <row r="68" spans="7:17" s="209" customFormat="1" x14ac:dyDescent="0.3">
      <c r="G68" s="215"/>
      <c r="H68" s="216"/>
      <c r="J68" s="217"/>
      <c r="K68" s="218"/>
      <c r="Q68" s="260"/>
    </row>
    <row r="69" spans="7:17" s="209" customFormat="1" x14ac:dyDescent="0.3">
      <c r="G69" s="215"/>
      <c r="H69" s="216"/>
      <c r="J69" s="217"/>
      <c r="K69" s="218"/>
      <c r="Q69" s="260"/>
    </row>
    <row r="70" spans="7:17" s="209" customFormat="1" x14ac:dyDescent="0.3">
      <c r="G70" s="215"/>
      <c r="H70" s="216"/>
      <c r="J70" s="217"/>
      <c r="K70" s="218"/>
      <c r="Q70" s="260"/>
    </row>
    <row r="71" spans="7:17" s="209" customFormat="1" x14ac:dyDescent="0.3">
      <c r="G71" s="215"/>
      <c r="H71" s="216"/>
      <c r="J71" s="217"/>
      <c r="K71" s="218"/>
      <c r="Q71" s="260"/>
    </row>
    <row r="72" spans="7:17" s="209" customFormat="1" x14ac:dyDescent="0.3">
      <c r="G72" s="215"/>
      <c r="H72" s="216"/>
      <c r="J72" s="217"/>
      <c r="K72" s="218"/>
      <c r="Q72" s="260"/>
    </row>
    <row r="73" spans="7:17" s="209" customFormat="1" x14ac:dyDescent="0.3">
      <c r="G73" s="215"/>
      <c r="H73" s="216"/>
      <c r="J73" s="217"/>
      <c r="K73" s="218"/>
      <c r="Q73" s="260"/>
    </row>
    <row r="74" spans="7:17" s="209" customFormat="1" x14ac:dyDescent="0.3">
      <c r="G74" s="215"/>
      <c r="H74" s="216"/>
      <c r="J74" s="217"/>
      <c r="K74" s="218"/>
      <c r="Q74" s="260"/>
    </row>
    <row r="75" spans="7:17" s="209" customFormat="1" x14ac:dyDescent="0.3">
      <c r="G75" s="215"/>
      <c r="H75" s="216"/>
      <c r="J75" s="217"/>
      <c r="K75" s="218"/>
      <c r="Q75" s="260"/>
    </row>
    <row r="76" spans="7:17" s="209" customFormat="1" x14ac:dyDescent="0.3">
      <c r="G76" s="215"/>
      <c r="H76" s="216"/>
      <c r="J76" s="217"/>
      <c r="K76" s="218"/>
      <c r="Q76" s="260"/>
    </row>
    <row r="77" spans="7:17" s="209" customFormat="1" x14ac:dyDescent="0.3">
      <c r="G77" s="215"/>
      <c r="H77" s="216"/>
      <c r="J77" s="217"/>
      <c r="K77" s="218"/>
      <c r="Q77" s="260"/>
    </row>
    <row r="78" spans="7:17" s="209" customFormat="1" x14ac:dyDescent="0.3">
      <c r="G78" s="215"/>
      <c r="H78" s="216"/>
      <c r="J78" s="217"/>
      <c r="K78" s="218"/>
      <c r="Q78" s="260"/>
    </row>
    <row r="79" spans="7:17" s="209" customFormat="1" x14ac:dyDescent="0.3">
      <c r="G79" s="215"/>
      <c r="H79" s="216"/>
      <c r="J79" s="217"/>
      <c r="K79" s="218"/>
      <c r="Q79" s="260"/>
    </row>
    <row r="80" spans="7:17" s="209" customFormat="1" x14ac:dyDescent="0.3">
      <c r="G80" s="215"/>
      <c r="H80" s="216"/>
      <c r="J80" s="217"/>
      <c r="K80" s="218"/>
      <c r="Q80" s="260"/>
    </row>
    <row r="81" spans="7:17" s="209" customFormat="1" x14ac:dyDescent="0.3">
      <c r="G81" s="215"/>
      <c r="H81" s="216"/>
      <c r="J81" s="217"/>
      <c r="K81" s="218"/>
      <c r="Q81" s="260"/>
    </row>
    <row r="82" spans="7:17" s="209" customFormat="1" x14ac:dyDescent="0.3">
      <c r="G82" s="215"/>
      <c r="H82" s="216"/>
      <c r="J82" s="217"/>
      <c r="K82" s="218"/>
      <c r="Q82" s="260"/>
    </row>
    <row r="83" spans="7:17" s="209" customFormat="1" x14ac:dyDescent="0.3">
      <c r="G83" s="215"/>
      <c r="H83" s="216"/>
      <c r="J83" s="217"/>
      <c r="K83" s="218"/>
      <c r="Q83" s="260"/>
    </row>
    <row r="84" spans="7:17" s="209" customFormat="1" x14ac:dyDescent="0.3">
      <c r="G84" s="215"/>
      <c r="H84" s="216"/>
      <c r="J84" s="217"/>
      <c r="K84" s="218"/>
      <c r="Q84" s="260"/>
    </row>
    <row r="85" spans="7:17" s="209" customFormat="1" x14ac:dyDescent="0.3">
      <c r="G85" s="215"/>
      <c r="H85" s="216"/>
      <c r="J85" s="217"/>
      <c r="K85" s="218"/>
      <c r="Q85" s="260"/>
    </row>
    <row r="86" spans="7:17" s="209" customFormat="1" x14ac:dyDescent="0.3">
      <c r="G86" s="215"/>
      <c r="H86" s="216"/>
      <c r="J86" s="217"/>
      <c r="K86" s="218"/>
      <c r="Q86" s="260"/>
    </row>
    <row r="87" spans="7:17" s="209" customFormat="1" x14ac:dyDescent="0.3">
      <c r="G87" s="215"/>
      <c r="H87" s="216"/>
      <c r="J87" s="217"/>
      <c r="K87" s="218"/>
      <c r="Q87" s="260"/>
    </row>
    <row r="88" spans="7:17" s="209" customFormat="1" x14ac:dyDescent="0.3">
      <c r="G88" s="215"/>
      <c r="H88" s="216"/>
      <c r="J88" s="217"/>
      <c r="K88" s="218"/>
      <c r="Q88" s="260"/>
    </row>
    <row r="89" spans="7:17" s="209" customFormat="1" x14ac:dyDescent="0.3">
      <c r="G89" s="215"/>
      <c r="H89" s="216"/>
      <c r="J89" s="217"/>
      <c r="K89" s="218"/>
      <c r="Q89" s="260"/>
    </row>
    <row r="90" spans="7:17" s="209" customFormat="1" x14ac:dyDescent="0.3">
      <c r="G90" s="215"/>
      <c r="H90" s="216"/>
      <c r="J90" s="217"/>
      <c r="K90" s="218"/>
      <c r="Q90" s="260"/>
    </row>
    <row r="91" spans="7:17" s="209" customFormat="1" x14ac:dyDescent="0.3">
      <c r="G91" s="215"/>
      <c r="H91" s="216"/>
      <c r="J91" s="217"/>
      <c r="K91" s="218"/>
      <c r="Q91" s="260"/>
    </row>
    <row r="92" spans="7:17" s="209" customFormat="1" x14ac:dyDescent="0.3">
      <c r="G92" s="215"/>
      <c r="H92" s="216"/>
      <c r="J92" s="217"/>
      <c r="K92" s="218"/>
      <c r="Q92" s="260"/>
    </row>
    <row r="93" spans="7:17" s="209" customFormat="1" x14ac:dyDescent="0.3">
      <c r="G93" s="215"/>
      <c r="H93" s="216"/>
      <c r="J93" s="217"/>
      <c r="K93" s="218"/>
      <c r="Q93" s="260"/>
    </row>
    <row r="94" spans="7:17" s="209" customFormat="1" x14ac:dyDescent="0.3">
      <c r="G94" s="215"/>
      <c r="H94" s="216"/>
      <c r="J94" s="217"/>
      <c r="K94" s="218"/>
      <c r="Q94" s="260"/>
    </row>
    <row r="95" spans="7:17" s="209" customFormat="1" x14ac:dyDescent="0.3">
      <c r="G95" s="215"/>
      <c r="H95" s="216"/>
      <c r="J95" s="217"/>
      <c r="K95" s="218"/>
      <c r="Q95" s="260"/>
    </row>
    <row r="96" spans="7:17" s="209" customFormat="1" x14ac:dyDescent="0.3">
      <c r="G96" s="215"/>
      <c r="H96" s="216"/>
      <c r="J96" s="217"/>
      <c r="K96" s="218"/>
      <c r="Q96" s="260"/>
    </row>
    <row r="97" spans="7:17" s="209" customFormat="1" x14ac:dyDescent="0.3">
      <c r="G97" s="215"/>
      <c r="H97" s="216"/>
      <c r="J97" s="217"/>
      <c r="K97" s="218"/>
      <c r="Q97" s="260"/>
    </row>
    <row r="98" spans="7:17" s="209" customFormat="1" x14ac:dyDescent="0.3">
      <c r="G98" s="215"/>
      <c r="H98" s="216"/>
      <c r="J98" s="217"/>
      <c r="K98" s="218"/>
      <c r="Q98" s="260"/>
    </row>
    <row r="99" spans="7:17" s="209" customFormat="1" x14ac:dyDescent="0.3">
      <c r="G99" s="215"/>
      <c r="H99" s="216"/>
      <c r="J99" s="217"/>
      <c r="K99" s="218"/>
      <c r="Q99" s="260"/>
    </row>
    <row r="100" spans="7:17" s="209" customFormat="1" x14ac:dyDescent="0.3">
      <c r="G100" s="215"/>
      <c r="H100" s="216"/>
      <c r="J100" s="217"/>
      <c r="K100" s="218"/>
      <c r="Q100" s="260"/>
    </row>
    <row r="101" spans="7:17" s="209" customFormat="1" x14ac:dyDescent="0.3">
      <c r="G101" s="215"/>
      <c r="H101" s="216"/>
      <c r="J101" s="217"/>
      <c r="K101" s="218"/>
      <c r="Q101" s="260"/>
    </row>
    <row r="102" spans="7:17" s="209" customFormat="1" x14ac:dyDescent="0.3">
      <c r="G102" s="215"/>
      <c r="H102" s="216"/>
      <c r="J102" s="217"/>
      <c r="K102" s="218"/>
      <c r="Q102" s="260"/>
    </row>
    <row r="103" spans="7:17" s="209" customFormat="1" x14ac:dyDescent="0.3">
      <c r="G103" s="215"/>
      <c r="H103" s="216"/>
      <c r="J103" s="217"/>
      <c r="K103" s="218"/>
      <c r="Q103" s="260"/>
    </row>
    <row r="104" spans="7:17" s="209" customFormat="1" x14ac:dyDescent="0.3">
      <c r="G104" s="215"/>
      <c r="H104" s="216"/>
      <c r="J104" s="217"/>
      <c r="K104" s="218"/>
      <c r="Q104" s="260"/>
    </row>
    <row r="105" spans="7:17" s="209" customFormat="1" x14ac:dyDescent="0.3">
      <c r="G105" s="215"/>
      <c r="H105" s="216"/>
      <c r="J105" s="217"/>
      <c r="K105" s="218"/>
      <c r="Q105" s="260"/>
    </row>
    <row r="106" spans="7:17" s="209" customFormat="1" x14ac:dyDescent="0.3">
      <c r="G106" s="215"/>
      <c r="H106" s="216"/>
      <c r="J106" s="217"/>
      <c r="K106" s="218"/>
      <c r="Q106" s="260"/>
    </row>
    <row r="107" spans="7:17" s="209" customFormat="1" x14ac:dyDescent="0.3">
      <c r="G107" s="215"/>
      <c r="H107" s="216"/>
      <c r="J107" s="217"/>
      <c r="K107" s="218"/>
      <c r="Q107" s="260"/>
    </row>
    <row r="108" spans="7:17" s="209" customFormat="1" x14ac:dyDescent="0.3">
      <c r="G108" s="215"/>
      <c r="H108" s="216"/>
      <c r="J108" s="217"/>
      <c r="K108" s="218"/>
      <c r="Q108" s="260"/>
    </row>
    <row r="109" spans="7:17" s="209" customFormat="1" x14ac:dyDescent="0.3">
      <c r="G109" s="215"/>
      <c r="H109" s="216"/>
      <c r="J109" s="217"/>
      <c r="K109" s="218"/>
      <c r="Q109" s="260"/>
    </row>
    <row r="110" spans="7:17" s="209" customFormat="1" x14ac:dyDescent="0.3">
      <c r="G110" s="215"/>
      <c r="H110" s="216"/>
      <c r="J110" s="217"/>
      <c r="K110" s="218"/>
      <c r="Q110" s="260"/>
    </row>
    <row r="111" spans="7:17" s="209" customFormat="1" x14ac:dyDescent="0.3">
      <c r="G111" s="215"/>
      <c r="H111" s="216"/>
      <c r="J111" s="217"/>
      <c r="K111" s="218"/>
      <c r="Q111" s="260"/>
    </row>
    <row r="112" spans="7:17" s="209" customFormat="1" x14ac:dyDescent="0.3">
      <c r="G112" s="215"/>
      <c r="H112" s="216"/>
      <c r="J112" s="217"/>
      <c r="K112" s="218"/>
      <c r="Q112" s="260"/>
    </row>
    <row r="113" spans="7:17" s="209" customFormat="1" x14ac:dyDescent="0.3">
      <c r="G113" s="215"/>
      <c r="H113" s="216"/>
      <c r="J113" s="217"/>
      <c r="K113" s="218"/>
      <c r="Q113" s="260"/>
    </row>
    <row r="114" spans="7:17" s="209" customFormat="1" x14ac:dyDescent="0.3">
      <c r="G114" s="215"/>
      <c r="H114" s="216"/>
      <c r="J114" s="217"/>
      <c r="K114" s="218"/>
      <c r="Q114" s="260"/>
    </row>
    <row r="115" spans="7:17" s="209" customFormat="1" x14ac:dyDescent="0.3">
      <c r="G115" s="215"/>
      <c r="H115" s="216"/>
      <c r="J115" s="217"/>
      <c r="K115" s="218"/>
      <c r="Q115" s="260"/>
    </row>
    <row r="116" spans="7:17" s="209" customFormat="1" x14ac:dyDescent="0.3">
      <c r="G116" s="215"/>
      <c r="H116" s="216"/>
      <c r="J116" s="217"/>
      <c r="K116" s="218"/>
      <c r="Q116" s="260"/>
    </row>
    <row r="117" spans="7:17" s="209" customFormat="1" x14ac:dyDescent="0.3">
      <c r="G117" s="215"/>
      <c r="H117" s="216"/>
      <c r="J117" s="217"/>
      <c r="K117" s="218"/>
      <c r="Q117" s="260"/>
    </row>
    <row r="118" spans="7:17" s="209" customFormat="1" x14ac:dyDescent="0.3">
      <c r="G118" s="215"/>
      <c r="H118" s="216"/>
      <c r="J118" s="217"/>
      <c r="K118" s="218"/>
      <c r="Q118" s="260"/>
    </row>
    <row r="119" spans="7:17" s="209" customFormat="1" x14ac:dyDescent="0.3">
      <c r="G119" s="215"/>
      <c r="H119" s="216"/>
      <c r="J119" s="217"/>
      <c r="K119" s="218"/>
      <c r="Q119" s="260"/>
    </row>
    <row r="120" spans="7:17" s="209" customFormat="1" x14ac:dyDescent="0.3">
      <c r="G120" s="215"/>
      <c r="H120" s="216"/>
      <c r="J120" s="217"/>
      <c r="K120" s="218"/>
      <c r="Q120" s="260"/>
    </row>
    <row r="121" spans="7:17" s="209" customFormat="1" x14ac:dyDescent="0.3">
      <c r="G121" s="215"/>
      <c r="H121" s="216"/>
      <c r="J121" s="217"/>
      <c r="K121" s="218"/>
      <c r="Q121" s="260"/>
    </row>
    <row r="122" spans="7:17" s="209" customFormat="1" x14ac:dyDescent="0.3">
      <c r="G122" s="215"/>
      <c r="H122" s="216"/>
      <c r="J122" s="217"/>
      <c r="K122" s="218"/>
      <c r="Q122" s="260"/>
    </row>
    <row r="123" spans="7:17" s="209" customFormat="1" x14ac:dyDescent="0.3">
      <c r="G123" s="215"/>
      <c r="H123" s="216"/>
      <c r="J123" s="217"/>
      <c r="K123" s="218"/>
      <c r="Q123" s="260"/>
    </row>
    <row r="124" spans="7:17" s="209" customFormat="1" x14ac:dyDescent="0.3">
      <c r="G124" s="215"/>
      <c r="H124" s="216"/>
      <c r="J124" s="217"/>
      <c r="K124" s="218"/>
      <c r="Q124" s="260"/>
    </row>
    <row r="125" spans="7:17" s="209" customFormat="1" x14ac:dyDescent="0.3">
      <c r="G125" s="215"/>
      <c r="H125" s="216"/>
      <c r="J125" s="217"/>
      <c r="K125" s="218"/>
      <c r="Q125" s="260"/>
    </row>
    <row r="126" spans="7:17" s="209" customFormat="1" x14ac:dyDescent="0.3">
      <c r="G126" s="215"/>
      <c r="H126" s="216"/>
      <c r="J126" s="217"/>
      <c r="K126" s="218"/>
      <c r="Q126" s="260"/>
    </row>
    <row r="127" spans="7:17" s="209" customFormat="1" x14ac:dyDescent="0.3">
      <c r="G127" s="215"/>
      <c r="H127" s="216"/>
      <c r="J127" s="217"/>
      <c r="K127" s="218"/>
      <c r="Q127" s="260"/>
    </row>
    <row r="128" spans="7:17" s="209" customFormat="1" x14ac:dyDescent="0.3">
      <c r="G128" s="215"/>
      <c r="H128" s="216"/>
      <c r="J128" s="217"/>
      <c r="K128" s="218"/>
      <c r="Q128" s="260"/>
    </row>
    <row r="129" spans="7:17" s="209" customFormat="1" x14ac:dyDescent="0.3">
      <c r="G129" s="215"/>
      <c r="H129" s="216"/>
      <c r="J129" s="217"/>
      <c r="K129" s="218"/>
      <c r="Q129" s="260"/>
    </row>
    <row r="130" spans="7:17" s="209" customFormat="1" x14ac:dyDescent="0.3">
      <c r="G130" s="215"/>
      <c r="H130" s="216"/>
      <c r="J130" s="217"/>
      <c r="K130" s="218"/>
      <c r="Q130" s="260"/>
    </row>
    <row r="131" spans="7:17" s="209" customFormat="1" x14ac:dyDescent="0.3">
      <c r="G131" s="215"/>
      <c r="H131" s="216"/>
      <c r="J131" s="217"/>
      <c r="K131" s="218"/>
      <c r="Q131" s="260"/>
    </row>
    <row r="132" spans="7:17" s="209" customFormat="1" x14ac:dyDescent="0.3">
      <c r="G132" s="215"/>
      <c r="H132" s="216"/>
      <c r="J132" s="217"/>
      <c r="K132" s="218"/>
      <c r="Q132" s="260"/>
    </row>
    <row r="133" spans="7:17" s="209" customFormat="1" x14ac:dyDescent="0.3">
      <c r="G133" s="215"/>
      <c r="H133" s="216"/>
      <c r="J133" s="217"/>
      <c r="K133" s="218"/>
      <c r="Q133" s="260"/>
    </row>
    <row r="134" spans="7:17" s="209" customFormat="1" x14ac:dyDescent="0.3">
      <c r="G134" s="215"/>
      <c r="H134" s="216"/>
      <c r="J134" s="217"/>
      <c r="K134" s="218"/>
      <c r="Q134" s="260"/>
    </row>
    <row r="135" spans="7:17" s="209" customFormat="1" x14ac:dyDescent="0.3">
      <c r="G135" s="215"/>
      <c r="H135" s="216"/>
      <c r="J135" s="217"/>
      <c r="K135" s="218"/>
      <c r="Q135" s="260"/>
    </row>
    <row r="136" spans="7:17" s="209" customFormat="1" x14ac:dyDescent="0.3">
      <c r="G136" s="215"/>
      <c r="H136" s="216"/>
      <c r="J136" s="217"/>
      <c r="K136" s="218"/>
      <c r="Q136" s="260"/>
    </row>
    <row r="137" spans="7:17" s="209" customFormat="1" x14ac:dyDescent="0.3">
      <c r="G137" s="215"/>
      <c r="H137" s="216"/>
      <c r="J137" s="217"/>
      <c r="K137" s="218"/>
      <c r="Q137" s="260"/>
    </row>
    <row r="138" spans="7:17" s="209" customFormat="1" x14ac:dyDescent="0.3">
      <c r="G138" s="215"/>
      <c r="H138" s="216"/>
      <c r="J138" s="217"/>
      <c r="K138" s="218"/>
      <c r="Q138" s="260"/>
    </row>
    <row r="139" spans="7:17" s="209" customFormat="1" x14ac:dyDescent="0.3">
      <c r="G139" s="215"/>
      <c r="H139" s="216"/>
      <c r="J139" s="217"/>
      <c r="K139" s="218"/>
      <c r="Q139" s="260"/>
    </row>
    <row r="140" spans="7:17" s="209" customFormat="1" x14ac:dyDescent="0.3">
      <c r="G140" s="215"/>
      <c r="H140" s="216"/>
      <c r="J140" s="217"/>
      <c r="K140" s="218"/>
      <c r="Q140" s="260"/>
    </row>
    <row r="141" spans="7:17" s="209" customFormat="1" x14ac:dyDescent="0.3">
      <c r="G141" s="215"/>
      <c r="H141" s="216"/>
      <c r="J141" s="217"/>
      <c r="K141" s="218"/>
      <c r="Q141" s="260"/>
    </row>
    <row r="142" spans="7:17" s="209" customFormat="1" x14ac:dyDescent="0.3">
      <c r="G142" s="215"/>
      <c r="H142" s="216"/>
      <c r="J142" s="217"/>
      <c r="K142" s="218"/>
      <c r="Q142" s="260"/>
    </row>
    <row r="143" spans="7:17" s="209" customFormat="1" x14ac:dyDescent="0.3">
      <c r="G143" s="215"/>
      <c r="H143" s="216"/>
      <c r="J143" s="217"/>
      <c r="K143" s="218"/>
      <c r="Q143" s="260"/>
    </row>
    <row r="144" spans="7:17" s="209" customFormat="1" x14ac:dyDescent="0.3">
      <c r="G144" s="215"/>
      <c r="H144" s="216"/>
      <c r="J144" s="217"/>
      <c r="K144" s="218"/>
      <c r="Q144" s="260"/>
    </row>
    <row r="145" spans="7:17" s="209" customFormat="1" x14ac:dyDescent="0.3">
      <c r="G145" s="215"/>
      <c r="H145" s="216"/>
      <c r="J145" s="217"/>
      <c r="K145" s="218"/>
      <c r="Q145" s="260"/>
    </row>
    <row r="146" spans="7:17" s="209" customFormat="1" x14ac:dyDescent="0.3">
      <c r="G146" s="215"/>
      <c r="H146" s="216"/>
      <c r="J146" s="217"/>
      <c r="K146" s="218"/>
      <c r="Q146" s="260"/>
    </row>
    <row r="147" spans="7:17" s="209" customFormat="1" x14ac:dyDescent="0.3">
      <c r="G147" s="215"/>
      <c r="H147" s="216"/>
      <c r="J147" s="217"/>
      <c r="K147" s="218"/>
      <c r="Q147" s="260"/>
    </row>
    <row r="148" spans="7:17" s="209" customFormat="1" x14ac:dyDescent="0.3">
      <c r="G148" s="215"/>
      <c r="H148" s="216"/>
      <c r="J148" s="217"/>
      <c r="K148" s="218"/>
      <c r="Q148" s="260"/>
    </row>
    <row r="149" spans="7:17" s="209" customFormat="1" x14ac:dyDescent="0.3">
      <c r="G149" s="215"/>
      <c r="H149" s="216"/>
      <c r="J149" s="217"/>
      <c r="K149" s="218"/>
      <c r="Q149" s="260"/>
    </row>
    <row r="150" spans="7:17" s="209" customFormat="1" x14ac:dyDescent="0.3">
      <c r="G150" s="215"/>
      <c r="H150" s="216"/>
      <c r="J150" s="217"/>
      <c r="K150" s="218"/>
      <c r="Q150" s="260"/>
    </row>
    <row r="151" spans="7:17" s="209" customFormat="1" x14ac:dyDescent="0.3">
      <c r="G151" s="215"/>
      <c r="H151" s="216"/>
      <c r="J151" s="217"/>
      <c r="K151" s="218"/>
      <c r="Q151" s="260"/>
    </row>
    <row r="152" spans="7:17" s="209" customFormat="1" x14ac:dyDescent="0.3">
      <c r="G152" s="215"/>
      <c r="H152" s="216"/>
      <c r="J152" s="217"/>
      <c r="K152" s="218"/>
      <c r="Q152" s="260"/>
    </row>
    <row r="153" spans="7:17" s="209" customFormat="1" x14ac:dyDescent="0.3">
      <c r="G153" s="215"/>
      <c r="H153" s="216"/>
      <c r="J153" s="217"/>
      <c r="K153" s="218"/>
      <c r="Q153" s="260"/>
    </row>
    <row r="154" spans="7:17" s="209" customFormat="1" x14ac:dyDescent="0.3">
      <c r="G154" s="215"/>
      <c r="H154" s="216"/>
      <c r="J154" s="217"/>
      <c r="K154" s="218"/>
      <c r="Q154" s="260"/>
    </row>
    <row r="155" spans="7:17" s="209" customFormat="1" x14ac:dyDescent="0.3">
      <c r="G155" s="215"/>
      <c r="H155" s="216"/>
      <c r="J155" s="217"/>
      <c r="K155" s="218"/>
      <c r="Q155" s="260"/>
    </row>
    <row r="156" spans="7:17" s="209" customFormat="1" x14ac:dyDescent="0.3">
      <c r="G156" s="215"/>
      <c r="H156" s="216"/>
      <c r="J156" s="217"/>
      <c r="K156" s="218"/>
      <c r="Q156" s="260"/>
    </row>
    <row r="157" spans="7:17" s="209" customFormat="1" x14ac:dyDescent="0.3">
      <c r="G157" s="215"/>
      <c r="H157" s="216"/>
      <c r="J157" s="217"/>
      <c r="K157" s="218"/>
      <c r="Q157" s="260"/>
    </row>
    <row r="158" spans="7:17" s="209" customFormat="1" x14ac:dyDescent="0.3">
      <c r="G158" s="215"/>
      <c r="H158" s="216"/>
      <c r="J158" s="217"/>
      <c r="K158" s="218"/>
      <c r="Q158" s="260"/>
    </row>
    <row r="159" spans="7:17" s="209" customFormat="1" x14ac:dyDescent="0.3">
      <c r="G159" s="215"/>
      <c r="H159" s="216"/>
      <c r="J159" s="217"/>
      <c r="K159" s="218"/>
      <c r="Q159" s="260"/>
    </row>
    <row r="160" spans="7:17" s="209" customFormat="1" x14ac:dyDescent="0.3">
      <c r="G160" s="215"/>
      <c r="H160" s="216"/>
      <c r="J160" s="217"/>
      <c r="K160" s="218"/>
      <c r="Q160" s="260"/>
    </row>
  </sheetData>
  <autoFilter ref="A17:AO45" xr:uid="{016124EB-3EF7-48C9-8F70-CBC1406A8E27}">
    <filterColumn colId="1" showButton="0"/>
    <filterColumn colId="2" showButton="0"/>
    <filterColumn colId="3" showButton="0"/>
    <filterColumn colId="12">
      <filters blank="1">
        <filter val="0%"/>
      </filters>
    </filterColumn>
  </autoFilter>
  <mergeCells count="42">
    <mergeCell ref="A1:B3"/>
    <mergeCell ref="C1:N2"/>
    <mergeCell ref="C3:N3"/>
    <mergeCell ref="A5:B6"/>
    <mergeCell ref="C5:C6"/>
    <mergeCell ref="D5:E6"/>
    <mergeCell ref="F5:F6"/>
    <mergeCell ref="H5:H6"/>
    <mergeCell ref="I5:I6"/>
    <mergeCell ref="K5:L6"/>
    <mergeCell ref="B20:E22"/>
    <mergeCell ref="F20:F22"/>
    <mergeCell ref="M5:M6"/>
    <mergeCell ref="C8:P8"/>
    <mergeCell ref="A10:B10"/>
    <mergeCell ref="C10:P10"/>
    <mergeCell ref="A11:B11"/>
    <mergeCell ref="C11:P11"/>
    <mergeCell ref="A13:B13"/>
    <mergeCell ref="C13:P13"/>
    <mergeCell ref="B17:E17"/>
    <mergeCell ref="B18:E18"/>
    <mergeCell ref="B19:E19"/>
    <mergeCell ref="B23:E26"/>
    <mergeCell ref="F23:F26"/>
    <mergeCell ref="B27:E29"/>
    <mergeCell ref="F27:F29"/>
    <mergeCell ref="B30:E33"/>
    <mergeCell ref="F30:F33"/>
    <mergeCell ref="B34:E37"/>
    <mergeCell ref="F34:F37"/>
    <mergeCell ref="B38:E42"/>
    <mergeCell ref="F38:F42"/>
    <mergeCell ref="B43:E44"/>
    <mergeCell ref="F43:F44"/>
    <mergeCell ref="A56:E56"/>
    <mergeCell ref="A48:C48"/>
    <mergeCell ref="D48:L48"/>
    <mergeCell ref="A49:C50"/>
    <mergeCell ref="D49:L50"/>
    <mergeCell ref="A54:E54"/>
    <mergeCell ref="A55:E55"/>
  </mergeCells>
  <pageMargins left="0.70866141732283472" right="0.70866141732283472" top="0.74803149606299213" bottom="0.74803149606299213" header="0.31496062992125984" footer="0.31496062992125984"/>
  <pageSetup scale="13" fitToHeight="3"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EDD0E-E58C-4230-9FFB-12D0AE3FD499}">
  <sheetPr>
    <tabColor theme="6" tint="0.39997558519241921"/>
    <pageSetUpPr fitToPage="1"/>
  </sheetPr>
  <dimension ref="A1:AP141"/>
  <sheetViews>
    <sheetView topLeftCell="H10" zoomScale="115" zoomScaleNormal="115" workbookViewId="0">
      <selection activeCell="L15" sqref="L15"/>
    </sheetView>
  </sheetViews>
  <sheetFormatPr baseColWidth="10" defaultColWidth="11.42578125" defaultRowHeight="12.75" x14ac:dyDescent="0.2"/>
  <cols>
    <col min="1" max="1" width="11.140625" style="1" customWidth="1"/>
    <col min="2" max="2" width="18.85546875" style="1" customWidth="1"/>
    <col min="3" max="3" width="15.140625" style="1" customWidth="1"/>
    <col min="4" max="4" width="12.42578125" style="1" customWidth="1"/>
    <col min="5" max="5" width="19.28515625" style="1" customWidth="1"/>
    <col min="6" max="6" width="50.42578125" style="1" customWidth="1"/>
    <col min="7" max="7" width="52" style="1" customWidth="1"/>
    <col min="8" max="8" width="44.140625" style="1" customWidth="1"/>
    <col min="9" max="9" width="19.28515625" style="288" customWidth="1"/>
    <col min="10" max="10" width="29.28515625" style="1" customWidth="1"/>
    <col min="11" max="11" width="16.28515625" style="1" customWidth="1"/>
    <col min="12" max="12" width="15.85546875" style="288" customWidth="1"/>
    <col min="13" max="13" width="16" style="1" customWidth="1"/>
    <col min="14" max="14" width="14.5703125" style="1" customWidth="1"/>
    <col min="15" max="15" width="16.42578125" style="1" customWidth="1"/>
    <col min="16" max="16" width="52.85546875" style="1" customWidth="1"/>
    <col min="17" max="17" width="19.7109375" style="1" customWidth="1"/>
    <col min="18" max="18" width="11.28515625" style="10" customWidth="1"/>
    <col min="19" max="41" width="11.42578125" style="10"/>
    <col min="42" max="255" width="11.42578125" style="1"/>
    <col min="256" max="256" width="11.140625" style="1" customWidth="1"/>
    <col min="257" max="257" width="18.85546875" style="1" customWidth="1"/>
    <col min="258" max="258" width="11.42578125" style="1"/>
    <col min="259" max="259" width="4.85546875" style="1" customWidth="1"/>
    <col min="260" max="260" width="10.85546875" style="1" customWidth="1"/>
    <col min="261" max="261" width="69.140625" style="1" bestFit="1" customWidth="1"/>
    <col min="262" max="262" width="52" style="1" customWidth="1"/>
    <col min="263" max="263" width="42.42578125" style="1" customWidth="1"/>
    <col min="264" max="264" width="19.28515625" style="1" customWidth="1"/>
    <col min="265" max="265" width="29.28515625" style="1" customWidth="1"/>
    <col min="266" max="266" width="14" style="1" bestFit="1" customWidth="1"/>
    <col min="267" max="267" width="15.85546875" style="1" customWidth="1"/>
    <col min="268" max="268" width="16" style="1" customWidth="1"/>
    <col min="269" max="269" width="14.5703125" style="1" customWidth="1"/>
    <col min="270" max="270" width="16.42578125" style="1" customWidth="1"/>
    <col min="271" max="271" width="52.85546875" style="1" customWidth="1"/>
    <col min="272" max="272" width="19.7109375" style="1" customWidth="1"/>
    <col min="273" max="273" width="4.85546875" style="1" customWidth="1"/>
    <col min="274" max="511" width="11.42578125" style="1"/>
    <col min="512" max="512" width="11.140625" style="1" customWidth="1"/>
    <col min="513" max="513" width="18.85546875" style="1" customWidth="1"/>
    <col min="514" max="514" width="11.42578125" style="1"/>
    <col min="515" max="515" width="4.85546875" style="1" customWidth="1"/>
    <col min="516" max="516" width="10.85546875" style="1" customWidth="1"/>
    <col min="517" max="517" width="69.140625" style="1" bestFit="1" customWidth="1"/>
    <col min="518" max="518" width="52" style="1" customWidth="1"/>
    <col min="519" max="519" width="42.42578125" style="1" customWidth="1"/>
    <col min="520" max="520" width="19.28515625" style="1" customWidth="1"/>
    <col min="521" max="521" width="29.28515625" style="1" customWidth="1"/>
    <col min="522" max="522" width="14" style="1" bestFit="1" customWidth="1"/>
    <col min="523" max="523" width="15.85546875" style="1" customWidth="1"/>
    <col min="524" max="524" width="16" style="1" customWidth="1"/>
    <col min="525" max="525" width="14.5703125" style="1" customWidth="1"/>
    <col min="526" max="526" width="16.42578125" style="1" customWidth="1"/>
    <col min="527" max="527" width="52.85546875" style="1" customWidth="1"/>
    <col min="528" max="528" width="19.7109375" style="1" customWidth="1"/>
    <col min="529" max="529" width="4.85546875" style="1" customWidth="1"/>
    <col min="530" max="767" width="11.42578125" style="1"/>
    <col min="768" max="768" width="11.140625" style="1" customWidth="1"/>
    <col min="769" max="769" width="18.85546875" style="1" customWidth="1"/>
    <col min="770" max="770" width="11.42578125" style="1"/>
    <col min="771" max="771" width="4.85546875" style="1" customWidth="1"/>
    <col min="772" max="772" width="10.85546875" style="1" customWidth="1"/>
    <col min="773" max="773" width="69.140625" style="1" bestFit="1" customWidth="1"/>
    <col min="774" max="774" width="52" style="1" customWidth="1"/>
    <col min="775" max="775" width="42.42578125" style="1" customWidth="1"/>
    <col min="776" max="776" width="19.28515625" style="1" customWidth="1"/>
    <col min="777" max="777" width="29.28515625" style="1" customWidth="1"/>
    <col min="778" max="778" width="14" style="1" bestFit="1" customWidth="1"/>
    <col min="779" max="779" width="15.85546875" style="1" customWidth="1"/>
    <col min="780" max="780" width="16" style="1" customWidth="1"/>
    <col min="781" max="781" width="14.5703125" style="1" customWidth="1"/>
    <col min="782" max="782" width="16.42578125" style="1" customWidth="1"/>
    <col min="783" max="783" width="52.85546875" style="1" customWidth="1"/>
    <col min="784" max="784" width="19.7109375" style="1" customWidth="1"/>
    <col min="785" max="785" width="4.85546875" style="1" customWidth="1"/>
    <col min="786" max="1023" width="11.42578125" style="1"/>
    <col min="1024" max="1024" width="11.140625" style="1" customWidth="1"/>
    <col min="1025" max="1025" width="18.85546875" style="1" customWidth="1"/>
    <col min="1026" max="1026" width="11.42578125" style="1"/>
    <col min="1027" max="1027" width="4.85546875" style="1" customWidth="1"/>
    <col min="1028" max="1028" width="10.85546875" style="1" customWidth="1"/>
    <col min="1029" max="1029" width="69.140625" style="1" bestFit="1" customWidth="1"/>
    <col min="1030" max="1030" width="52" style="1" customWidth="1"/>
    <col min="1031" max="1031" width="42.42578125" style="1" customWidth="1"/>
    <col min="1032" max="1032" width="19.28515625" style="1" customWidth="1"/>
    <col min="1033" max="1033" width="29.28515625" style="1" customWidth="1"/>
    <col min="1034" max="1034" width="14" style="1" bestFit="1" customWidth="1"/>
    <col min="1035" max="1035" width="15.85546875" style="1" customWidth="1"/>
    <col min="1036" max="1036" width="16" style="1" customWidth="1"/>
    <col min="1037" max="1037" width="14.5703125" style="1" customWidth="1"/>
    <col min="1038" max="1038" width="16.42578125" style="1" customWidth="1"/>
    <col min="1039" max="1039" width="52.85546875" style="1" customWidth="1"/>
    <col min="1040" max="1040" width="19.7109375" style="1" customWidth="1"/>
    <col min="1041" max="1041" width="4.85546875" style="1" customWidth="1"/>
    <col min="1042" max="1279" width="11.42578125" style="1"/>
    <col min="1280" max="1280" width="11.140625" style="1" customWidth="1"/>
    <col min="1281" max="1281" width="18.85546875" style="1" customWidth="1"/>
    <col min="1282" max="1282" width="11.42578125" style="1"/>
    <col min="1283" max="1283" width="4.85546875" style="1" customWidth="1"/>
    <col min="1284" max="1284" width="10.85546875" style="1" customWidth="1"/>
    <col min="1285" max="1285" width="69.140625" style="1" bestFit="1" customWidth="1"/>
    <col min="1286" max="1286" width="52" style="1" customWidth="1"/>
    <col min="1287" max="1287" width="42.42578125" style="1" customWidth="1"/>
    <col min="1288" max="1288" width="19.28515625" style="1" customWidth="1"/>
    <col min="1289" max="1289" width="29.28515625" style="1" customWidth="1"/>
    <col min="1290" max="1290" width="14" style="1" bestFit="1" customWidth="1"/>
    <col min="1291" max="1291" width="15.85546875" style="1" customWidth="1"/>
    <col min="1292" max="1292" width="16" style="1" customWidth="1"/>
    <col min="1293" max="1293" width="14.5703125" style="1" customWidth="1"/>
    <col min="1294" max="1294" width="16.42578125" style="1" customWidth="1"/>
    <col min="1295" max="1295" width="52.85546875" style="1" customWidth="1"/>
    <col min="1296" max="1296" width="19.7109375" style="1" customWidth="1"/>
    <col min="1297" max="1297" width="4.85546875" style="1" customWidth="1"/>
    <col min="1298" max="1535" width="11.42578125" style="1"/>
    <col min="1536" max="1536" width="11.140625" style="1" customWidth="1"/>
    <col min="1537" max="1537" width="18.85546875" style="1" customWidth="1"/>
    <col min="1538" max="1538" width="11.42578125" style="1"/>
    <col min="1539" max="1539" width="4.85546875" style="1" customWidth="1"/>
    <col min="1540" max="1540" width="10.85546875" style="1" customWidth="1"/>
    <col min="1541" max="1541" width="69.140625" style="1" bestFit="1" customWidth="1"/>
    <col min="1542" max="1542" width="52" style="1" customWidth="1"/>
    <col min="1543" max="1543" width="42.42578125" style="1" customWidth="1"/>
    <col min="1544" max="1544" width="19.28515625" style="1" customWidth="1"/>
    <col min="1545" max="1545" width="29.28515625" style="1" customWidth="1"/>
    <col min="1546" max="1546" width="14" style="1" bestFit="1" customWidth="1"/>
    <col min="1547" max="1547" width="15.85546875" style="1" customWidth="1"/>
    <col min="1548" max="1548" width="16" style="1" customWidth="1"/>
    <col min="1549" max="1549" width="14.5703125" style="1" customWidth="1"/>
    <col min="1550" max="1550" width="16.42578125" style="1" customWidth="1"/>
    <col min="1551" max="1551" width="52.85546875" style="1" customWidth="1"/>
    <col min="1552" max="1552" width="19.7109375" style="1" customWidth="1"/>
    <col min="1553" max="1553" width="4.85546875" style="1" customWidth="1"/>
    <col min="1554" max="1791" width="11.42578125" style="1"/>
    <col min="1792" max="1792" width="11.140625" style="1" customWidth="1"/>
    <col min="1793" max="1793" width="18.85546875" style="1" customWidth="1"/>
    <col min="1794" max="1794" width="11.42578125" style="1"/>
    <col min="1795" max="1795" width="4.85546875" style="1" customWidth="1"/>
    <col min="1796" max="1796" width="10.85546875" style="1" customWidth="1"/>
    <col min="1797" max="1797" width="69.140625" style="1" bestFit="1" customWidth="1"/>
    <col min="1798" max="1798" width="52" style="1" customWidth="1"/>
    <col min="1799" max="1799" width="42.42578125" style="1" customWidth="1"/>
    <col min="1800" max="1800" width="19.28515625" style="1" customWidth="1"/>
    <col min="1801" max="1801" width="29.28515625" style="1" customWidth="1"/>
    <col min="1802" max="1802" width="14" style="1" bestFit="1" customWidth="1"/>
    <col min="1803" max="1803" width="15.85546875" style="1" customWidth="1"/>
    <col min="1804" max="1804" width="16" style="1" customWidth="1"/>
    <col min="1805" max="1805" width="14.5703125" style="1" customWidth="1"/>
    <col min="1806" max="1806" width="16.42578125" style="1" customWidth="1"/>
    <col min="1807" max="1807" width="52.85546875" style="1" customWidth="1"/>
    <col min="1808" max="1808" width="19.7109375" style="1" customWidth="1"/>
    <col min="1809" max="1809" width="4.85546875" style="1" customWidth="1"/>
    <col min="1810" max="2047" width="11.42578125" style="1"/>
    <col min="2048" max="2048" width="11.140625" style="1" customWidth="1"/>
    <col min="2049" max="2049" width="18.85546875" style="1" customWidth="1"/>
    <col min="2050" max="2050" width="11.42578125" style="1"/>
    <col min="2051" max="2051" width="4.85546875" style="1" customWidth="1"/>
    <col min="2052" max="2052" width="10.85546875" style="1" customWidth="1"/>
    <col min="2053" max="2053" width="69.140625" style="1" bestFit="1" customWidth="1"/>
    <col min="2054" max="2054" width="52" style="1" customWidth="1"/>
    <col min="2055" max="2055" width="42.42578125" style="1" customWidth="1"/>
    <col min="2056" max="2056" width="19.28515625" style="1" customWidth="1"/>
    <col min="2057" max="2057" width="29.28515625" style="1" customWidth="1"/>
    <col min="2058" max="2058" width="14" style="1" bestFit="1" customWidth="1"/>
    <col min="2059" max="2059" width="15.85546875" style="1" customWidth="1"/>
    <col min="2060" max="2060" width="16" style="1" customWidth="1"/>
    <col min="2061" max="2061" width="14.5703125" style="1" customWidth="1"/>
    <col min="2062" max="2062" width="16.42578125" style="1" customWidth="1"/>
    <col min="2063" max="2063" width="52.85546875" style="1" customWidth="1"/>
    <col min="2064" max="2064" width="19.7109375" style="1" customWidth="1"/>
    <col min="2065" max="2065" width="4.85546875" style="1" customWidth="1"/>
    <col min="2066" max="2303" width="11.42578125" style="1"/>
    <col min="2304" max="2304" width="11.140625" style="1" customWidth="1"/>
    <col min="2305" max="2305" width="18.85546875" style="1" customWidth="1"/>
    <col min="2306" max="2306" width="11.42578125" style="1"/>
    <col min="2307" max="2307" width="4.85546875" style="1" customWidth="1"/>
    <col min="2308" max="2308" width="10.85546875" style="1" customWidth="1"/>
    <col min="2309" max="2309" width="69.140625" style="1" bestFit="1" customWidth="1"/>
    <col min="2310" max="2310" width="52" style="1" customWidth="1"/>
    <col min="2311" max="2311" width="42.42578125" style="1" customWidth="1"/>
    <col min="2312" max="2312" width="19.28515625" style="1" customWidth="1"/>
    <col min="2313" max="2313" width="29.28515625" style="1" customWidth="1"/>
    <col min="2314" max="2314" width="14" style="1" bestFit="1" customWidth="1"/>
    <col min="2315" max="2315" width="15.85546875" style="1" customWidth="1"/>
    <col min="2316" max="2316" width="16" style="1" customWidth="1"/>
    <col min="2317" max="2317" width="14.5703125" style="1" customWidth="1"/>
    <col min="2318" max="2318" width="16.42578125" style="1" customWidth="1"/>
    <col min="2319" max="2319" width="52.85546875" style="1" customWidth="1"/>
    <col min="2320" max="2320" width="19.7109375" style="1" customWidth="1"/>
    <col min="2321" max="2321" width="4.85546875" style="1" customWidth="1"/>
    <col min="2322" max="2559" width="11.42578125" style="1"/>
    <col min="2560" max="2560" width="11.140625" style="1" customWidth="1"/>
    <col min="2561" max="2561" width="18.85546875" style="1" customWidth="1"/>
    <col min="2562" max="2562" width="11.42578125" style="1"/>
    <col min="2563" max="2563" width="4.85546875" style="1" customWidth="1"/>
    <col min="2564" max="2564" width="10.85546875" style="1" customWidth="1"/>
    <col min="2565" max="2565" width="69.140625" style="1" bestFit="1" customWidth="1"/>
    <col min="2566" max="2566" width="52" style="1" customWidth="1"/>
    <col min="2567" max="2567" width="42.42578125" style="1" customWidth="1"/>
    <col min="2568" max="2568" width="19.28515625" style="1" customWidth="1"/>
    <col min="2569" max="2569" width="29.28515625" style="1" customWidth="1"/>
    <col min="2570" max="2570" width="14" style="1" bestFit="1" customWidth="1"/>
    <col min="2571" max="2571" width="15.85546875" style="1" customWidth="1"/>
    <col min="2572" max="2572" width="16" style="1" customWidth="1"/>
    <col min="2573" max="2573" width="14.5703125" style="1" customWidth="1"/>
    <col min="2574" max="2574" width="16.42578125" style="1" customWidth="1"/>
    <col min="2575" max="2575" width="52.85546875" style="1" customWidth="1"/>
    <col min="2576" max="2576" width="19.7109375" style="1" customWidth="1"/>
    <col min="2577" max="2577" width="4.85546875" style="1" customWidth="1"/>
    <col min="2578" max="2815" width="11.42578125" style="1"/>
    <col min="2816" max="2816" width="11.140625" style="1" customWidth="1"/>
    <col min="2817" max="2817" width="18.85546875" style="1" customWidth="1"/>
    <col min="2818" max="2818" width="11.42578125" style="1"/>
    <col min="2819" max="2819" width="4.85546875" style="1" customWidth="1"/>
    <col min="2820" max="2820" width="10.85546875" style="1" customWidth="1"/>
    <col min="2821" max="2821" width="69.140625" style="1" bestFit="1" customWidth="1"/>
    <col min="2822" max="2822" width="52" style="1" customWidth="1"/>
    <col min="2823" max="2823" width="42.42578125" style="1" customWidth="1"/>
    <col min="2824" max="2824" width="19.28515625" style="1" customWidth="1"/>
    <col min="2825" max="2825" width="29.28515625" style="1" customWidth="1"/>
    <col min="2826" max="2826" width="14" style="1" bestFit="1" customWidth="1"/>
    <col min="2827" max="2827" width="15.85546875" style="1" customWidth="1"/>
    <col min="2828" max="2828" width="16" style="1" customWidth="1"/>
    <col min="2829" max="2829" width="14.5703125" style="1" customWidth="1"/>
    <col min="2830" max="2830" width="16.42578125" style="1" customWidth="1"/>
    <col min="2831" max="2831" width="52.85546875" style="1" customWidth="1"/>
    <col min="2832" max="2832" width="19.7109375" style="1" customWidth="1"/>
    <col min="2833" max="2833" width="4.85546875" style="1" customWidth="1"/>
    <col min="2834" max="3071" width="11.42578125" style="1"/>
    <col min="3072" max="3072" width="11.140625" style="1" customWidth="1"/>
    <col min="3073" max="3073" width="18.85546875" style="1" customWidth="1"/>
    <col min="3074" max="3074" width="11.42578125" style="1"/>
    <col min="3075" max="3075" width="4.85546875" style="1" customWidth="1"/>
    <col min="3076" max="3076" width="10.85546875" style="1" customWidth="1"/>
    <col min="3077" max="3077" width="69.140625" style="1" bestFit="1" customWidth="1"/>
    <col min="3078" max="3078" width="52" style="1" customWidth="1"/>
    <col min="3079" max="3079" width="42.42578125" style="1" customWidth="1"/>
    <col min="3080" max="3080" width="19.28515625" style="1" customWidth="1"/>
    <col min="3081" max="3081" width="29.28515625" style="1" customWidth="1"/>
    <col min="3082" max="3082" width="14" style="1" bestFit="1" customWidth="1"/>
    <col min="3083" max="3083" width="15.85546875" style="1" customWidth="1"/>
    <col min="3084" max="3084" width="16" style="1" customWidth="1"/>
    <col min="3085" max="3085" width="14.5703125" style="1" customWidth="1"/>
    <col min="3086" max="3086" width="16.42578125" style="1" customWidth="1"/>
    <col min="3087" max="3087" width="52.85546875" style="1" customWidth="1"/>
    <col min="3088" max="3088" width="19.7109375" style="1" customWidth="1"/>
    <col min="3089" max="3089" width="4.85546875" style="1" customWidth="1"/>
    <col min="3090" max="3327" width="11.42578125" style="1"/>
    <col min="3328" max="3328" width="11.140625" style="1" customWidth="1"/>
    <col min="3329" max="3329" width="18.85546875" style="1" customWidth="1"/>
    <col min="3330" max="3330" width="11.42578125" style="1"/>
    <col min="3331" max="3331" width="4.85546875" style="1" customWidth="1"/>
    <col min="3332" max="3332" width="10.85546875" style="1" customWidth="1"/>
    <col min="3333" max="3333" width="69.140625" style="1" bestFit="1" customWidth="1"/>
    <col min="3334" max="3334" width="52" style="1" customWidth="1"/>
    <col min="3335" max="3335" width="42.42578125" style="1" customWidth="1"/>
    <col min="3336" max="3336" width="19.28515625" style="1" customWidth="1"/>
    <col min="3337" max="3337" width="29.28515625" style="1" customWidth="1"/>
    <col min="3338" max="3338" width="14" style="1" bestFit="1" customWidth="1"/>
    <col min="3339" max="3339" width="15.85546875" style="1" customWidth="1"/>
    <col min="3340" max="3340" width="16" style="1" customWidth="1"/>
    <col min="3341" max="3341" width="14.5703125" style="1" customWidth="1"/>
    <col min="3342" max="3342" width="16.42578125" style="1" customWidth="1"/>
    <col min="3343" max="3343" width="52.85546875" style="1" customWidth="1"/>
    <col min="3344" max="3344" width="19.7109375" style="1" customWidth="1"/>
    <col min="3345" max="3345" width="4.85546875" style="1" customWidth="1"/>
    <col min="3346" max="3583" width="11.42578125" style="1"/>
    <col min="3584" max="3584" width="11.140625" style="1" customWidth="1"/>
    <col min="3585" max="3585" width="18.85546875" style="1" customWidth="1"/>
    <col min="3586" max="3586" width="11.42578125" style="1"/>
    <col min="3587" max="3587" width="4.85546875" style="1" customWidth="1"/>
    <col min="3588" max="3588" width="10.85546875" style="1" customWidth="1"/>
    <col min="3589" max="3589" width="69.140625" style="1" bestFit="1" customWidth="1"/>
    <col min="3590" max="3590" width="52" style="1" customWidth="1"/>
    <col min="3591" max="3591" width="42.42578125" style="1" customWidth="1"/>
    <col min="3592" max="3592" width="19.28515625" style="1" customWidth="1"/>
    <col min="3593" max="3593" width="29.28515625" style="1" customWidth="1"/>
    <col min="3594" max="3594" width="14" style="1" bestFit="1" customWidth="1"/>
    <col min="3595" max="3595" width="15.85546875" style="1" customWidth="1"/>
    <col min="3596" max="3596" width="16" style="1" customWidth="1"/>
    <col min="3597" max="3597" width="14.5703125" style="1" customWidth="1"/>
    <col min="3598" max="3598" width="16.42578125" style="1" customWidth="1"/>
    <col min="3599" max="3599" width="52.85546875" style="1" customWidth="1"/>
    <col min="3600" max="3600" width="19.7109375" style="1" customWidth="1"/>
    <col min="3601" max="3601" width="4.85546875" style="1" customWidth="1"/>
    <col min="3602" max="3839" width="11.42578125" style="1"/>
    <col min="3840" max="3840" width="11.140625" style="1" customWidth="1"/>
    <col min="3841" max="3841" width="18.85546875" style="1" customWidth="1"/>
    <col min="3842" max="3842" width="11.42578125" style="1"/>
    <col min="3843" max="3843" width="4.85546875" style="1" customWidth="1"/>
    <col min="3844" max="3844" width="10.85546875" style="1" customWidth="1"/>
    <col min="3845" max="3845" width="69.140625" style="1" bestFit="1" customWidth="1"/>
    <col min="3846" max="3846" width="52" style="1" customWidth="1"/>
    <col min="3847" max="3847" width="42.42578125" style="1" customWidth="1"/>
    <col min="3848" max="3848" width="19.28515625" style="1" customWidth="1"/>
    <col min="3849" max="3849" width="29.28515625" style="1" customWidth="1"/>
    <col min="3850" max="3850" width="14" style="1" bestFit="1" customWidth="1"/>
    <col min="3851" max="3851" width="15.85546875" style="1" customWidth="1"/>
    <col min="3852" max="3852" width="16" style="1" customWidth="1"/>
    <col min="3853" max="3853" width="14.5703125" style="1" customWidth="1"/>
    <col min="3854" max="3854" width="16.42578125" style="1" customWidth="1"/>
    <col min="3855" max="3855" width="52.85546875" style="1" customWidth="1"/>
    <col min="3856" max="3856" width="19.7109375" style="1" customWidth="1"/>
    <col min="3857" max="3857" width="4.85546875" style="1" customWidth="1"/>
    <col min="3858" max="4095" width="11.42578125" style="1"/>
    <col min="4096" max="4096" width="11.140625" style="1" customWidth="1"/>
    <col min="4097" max="4097" width="18.85546875" style="1" customWidth="1"/>
    <col min="4098" max="4098" width="11.42578125" style="1"/>
    <col min="4099" max="4099" width="4.85546875" style="1" customWidth="1"/>
    <col min="4100" max="4100" width="10.85546875" style="1" customWidth="1"/>
    <col min="4101" max="4101" width="69.140625" style="1" bestFit="1" customWidth="1"/>
    <col min="4102" max="4102" width="52" style="1" customWidth="1"/>
    <col min="4103" max="4103" width="42.42578125" style="1" customWidth="1"/>
    <col min="4104" max="4104" width="19.28515625" style="1" customWidth="1"/>
    <col min="4105" max="4105" width="29.28515625" style="1" customWidth="1"/>
    <col min="4106" max="4106" width="14" style="1" bestFit="1" customWidth="1"/>
    <col min="4107" max="4107" width="15.85546875" style="1" customWidth="1"/>
    <col min="4108" max="4108" width="16" style="1" customWidth="1"/>
    <col min="4109" max="4109" width="14.5703125" style="1" customWidth="1"/>
    <col min="4110" max="4110" width="16.42578125" style="1" customWidth="1"/>
    <col min="4111" max="4111" width="52.85546875" style="1" customWidth="1"/>
    <col min="4112" max="4112" width="19.7109375" style="1" customWidth="1"/>
    <col min="4113" max="4113" width="4.85546875" style="1" customWidth="1"/>
    <col min="4114" max="4351" width="11.42578125" style="1"/>
    <col min="4352" max="4352" width="11.140625" style="1" customWidth="1"/>
    <col min="4353" max="4353" width="18.85546875" style="1" customWidth="1"/>
    <col min="4354" max="4354" width="11.42578125" style="1"/>
    <col min="4355" max="4355" width="4.85546875" style="1" customWidth="1"/>
    <col min="4356" max="4356" width="10.85546875" style="1" customWidth="1"/>
    <col min="4357" max="4357" width="69.140625" style="1" bestFit="1" customWidth="1"/>
    <col min="4358" max="4358" width="52" style="1" customWidth="1"/>
    <col min="4359" max="4359" width="42.42578125" style="1" customWidth="1"/>
    <col min="4360" max="4360" width="19.28515625" style="1" customWidth="1"/>
    <col min="4361" max="4361" width="29.28515625" style="1" customWidth="1"/>
    <col min="4362" max="4362" width="14" style="1" bestFit="1" customWidth="1"/>
    <col min="4363" max="4363" width="15.85546875" style="1" customWidth="1"/>
    <col min="4364" max="4364" width="16" style="1" customWidth="1"/>
    <col min="4365" max="4365" width="14.5703125" style="1" customWidth="1"/>
    <col min="4366" max="4366" width="16.42578125" style="1" customWidth="1"/>
    <col min="4367" max="4367" width="52.85546875" style="1" customWidth="1"/>
    <col min="4368" max="4368" width="19.7109375" style="1" customWidth="1"/>
    <col min="4369" max="4369" width="4.85546875" style="1" customWidth="1"/>
    <col min="4370" max="4607" width="11.42578125" style="1"/>
    <col min="4608" max="4608" width="11.140625" style="1" customWidth="1"/>
    <col min="4609" max="4609" width="18.85546875" style="1" customWidth="1"/>
    <col min="4610" max="4610" width="11.42578125" style="1"/>
    <col min="4611" max="4611" width="4.85546875" style="1" customWidth="1"/>
    <col min="4612" max="4612" width="10.85546875" style="1" customWidth="1"/>
    <col min="4613" max="4613" width="69.140625" style="1" bestFit="1" customWidth="1"/>
    <col min="4614" max="4614" width="52" style="1" customWidth="1"/>
    <col min="4615" max="4615" width="42.42578125" style="1" customWidth="1"/>
    <col min="4616" max="4616" width="19.28515625" style="1" customWidth="1"/>
    <col min="4617" max="4617" width="29.28515625" style="1" customWidth="1"/>
    <col min="4618" max="4618" width="14" style="1" bestFit="1" customWidth="1"/>
    <col min="4619" max="4619" width="15.85546875" style="1" customWidth="1"/>
    <col min="4620" max="4620" width="16" style="1" customWidth="1"/>
    <col min="4621" max="4621" width="14.5703125" style="1" customWidth="1"/>
    <col min="4622" max="4622" width="16.42578125" style="1" customWidth="1"/>
    <col min="4623" max="4623" width="52.85546875" style="1" customWidth="1"/>
    <col min="4624" max="4624" width="19.7109375" style="1" customWidth="1"/>
    <col min="4625" max="4625" width="4.85546875" style="1" customWidth="1"/>
    <col min="4626" max="4863" width="11.42578125" style="1"/>
    <col min="4864" max="4864" width="11.140625" style="1" customWidth="1"/>
    <col min="4865" max="4865" width="18.85546875" style="1" customWidth="1"/>
    <col min="4866" max="4866" width="11.42578125" style="1"/>
    <col min="4867" max="4867" width="4.85546875" style="1" customWidth="1"/>
    <col min="4868" max="4868" width="10.85546875" style="1" customWidth="1"/>
    <col min="4869" max="4869" width="69.140625" style="1" bestFit="1" customWidth="1"/>
    <col min="4870" max="4870" width="52" style="1" customWidth="1"/>
    <col min="4871" max="4871" width="42.42578125" style="1" customWidth="1"/>
    <col min="4872" max="4872" width="19.28515625" style="1" customWidth="1"/>
    <col min="4873" max="4873" width="29.28515625" style="1" customWidth="1"/>
    <col min="4874" max="4874" width="14" style="1" bestFit="1" customWidth="1"/>
    <col min="4875" max="4875" width="15.85546875" style="1" customWidth="1"/>
    <col min="4876" max="4876" width="16" style="1" customWidth="1"/>
    <col min="4877" max="4877" width="14.5703125" style="1" customWidth="1"/>
    <col min="4878" max="4878" width="16.42578125" style="1" customWidth="1"/>
    <col min="4879" max="4879" width="52.85546875" style="1" customWidth="1"/>
    <col min="4880" max="4880" width="19.7109375" style="1" customWidth="1"/>
    <col min="4881" max="4881" width="4.85546875" style="1" customWidth="1"/>
    <col min="4882" max="5119" width="11.42578125" style="1"/>
    <col min="5120" max="5120" width="11.140625" style="1" customWidth="1"/>
    <col min="5121" max="5121" width="18.85546875" style="1" customWidth="1"/>
    <col min="5122" max="5122" width="11.42578125" style="1"/>
    <col min="5123" max="5123" width="4.85546875" style="1" customWidth="1"/>
    <col min="5124" max="5124" width="10.85546875" style="1" customWidth="1"/>
    <col min="5125" max="5125" width="69.140625" style="1" bestFit="1" customWidth="1"/>
    <col min="5126" max="5126" width="52" style="1" customWidth="1"/>
    <col min="5127" max="5127" width="42.42578125" style="1" customWidth="1"/>
    <col min="5128" max="5128" width="19.28515625" style="1" customWidth="1"/>
    <col min="5129" max="5129" width="29.28515625" style="1" customWidth="1"/>
    <col min="5130" max="5130" width="14" style="1" bestFit="1" customWidth="1"/>
    <col min="5131" max="5131" width="15.85546875" style="1" customWidth="1"/>
    <col min="5132" max="5132" width="16" style="1" customWidth="1"/>
    <col min="5133" max="5133" width="14.5703125" style="1" customWidth="1"/>
    <col min="5134" max="5134" width="16.42578125" style="1" customWidth="1"/>
    <col min="5135" max="5135" width="52.85546875" style="1" customWidth="1"/>
    <col min="5136" max="5136" width="19.7109375" style="1" customWidth="1"/>
    <col min="5137" max="5137" width="4.85546875" style="1" customWidth="1"/>
    <col min="5138" max="5375" width="11.42578125" style="1"/>
    <col min="5376" max="5376" width="11.140625" style="1" customWidth="1"/>
    <col min="5377" max="5377" width="18.85546875" style="1" customWidth="1"/>
    <col min="5378" max="5378" width="11.42578125" style="1"/>
    <col min="5379" max="5379" width="4.85546875" style="1" customWidth="1"/>
    <col min="5380" max="5380" width="10.85546875" style="1" customWidth="1"/>
    <col min="5381" max="5381" width="69.140625" style="1" bestFit="1" customWidth="1"/>
    <col min="5382" max="5382" width="52" style="1" customWidth="1"/>
    <col min="5383" max="5383" width="42.42578125" style="1" customWidth="1"/>
    <col min="5384" max="5384" width="19.28515625" style="1" customWidth="1"/>
    <col min="5385" max="5385" width="29.28515625" style="1" customWidth="1"/>
    <col min="5386" max="5386" width="14" style="1" bestFit="1" customWidth="1"/>
    <col min="5387" max="5387" width="15.85546875" style="1" customWidth="1"/>
    <col min="5388" max="5388" width="16" style="1" customWidth="1"/>
    <col min="5389" max="5389" width="14.5703125" style="1" customWidth="1"/>
    <col min="5390" max="5390" width="16.42578125" style="1" customWidth="1"/>
    <col min="5391" max="5391" width="52.85546875" style="1" customWidth="1"/>
    <col min="5392" max="5392" width="19.7109375" style="1" customWidth="1"/>
    <col min="5393" max="5393" width="4.85546875" style="1" customWidth="1"/>
    <col min="5394" max="5631" width="11.42578125" style="1"/>
    <col min="5632" max="5632" width="11.140625" style="1" customWidth="1"/>
    <col min="5633" max="5633" width="18.85546875" style="1" customWidth="1"/>
    <col min="5634" max="5634" width="11.42578125" style="1"/>
    <col min="5635" max="5635" width="4.85546875" style="1" customWidth="1"/>
    <col min="5636" max="5636" width="10.85546875" style="1" customWidth="1"/>
    <col min="5637" max="5637" width="69.140625" style="1" bestFit="1" customWidth="1"/>
    <col min="5638" max="5638" width="52" style="1" customWidth="1"/>
    <col min="5639" max="5639" width="42.42578125" style="1" customWidth="1"/>
    <col min="5640" max="5640" width="19.28515625" style="1" customWidth="1"/>
    <col min="5641" max="5641" width="29.28515625" style="1" customWidth="1"/>
    <col min="5642" max="5642" width="14" style="1" bestFit="1" customWidth="1"/>
    <col min="5643" max="5643" width="15.85546875" style="1" customWidth="1"/>
    <col min="5644" max="5644" width="16" style="1" customWidth="1"/>
    <col min="5645" max="5645" width="14.5703125" style="1" customWidth="1"/>
    <col min="5646" max="5646" width="16.42578125" style="1" customWidth="1"/>
    <col min="5647" max="5647" width="52.85546875" style="1" customWidth="1"/>
    <col min="5648" max="5648" width="19.7109375" style="1" customWidth="1"/>
    <col min="5649" max="5649" width="4.85546875" style="1" customWidth="1"/>
    <col min="5650" max="5887" width="11.42578125" style="1"/>
    <col min="5888" max="5888" width="11.140625" style="1" customWidth="1"/>
    <col min="5889" max="5889" width="18.85546875" style="1" customWidth="1"/>
    <col min="5890" max="5890" width="11.42578125" style="1"/>
    <col min="5891" max="5891" width="4.85546875" style="1" customWidth="1"/>
    <col min="5892" max="5892" width="10.85546875" style="1" customWidth="1"/>
    <col min="5893" max="5893" width="69.140625" style="1" bestFit="1" customWidth="1"/>
    <col min="5894" max="5894" width="52" style="1" customWidth="1"/>
    <col min="5895" max="5895" width="42.42578125" style="1" customWidth="1"/>
    <col min="5896" max="5896" width="19.28515625" style="1" customWidth="1"/>
    <col min="5897" max="5897" width="29.28515625" style="1" customWidth="1"/>
    <col min="5898" max="5898" width="14" style="1" bestFit="1" customWidth="1"/>
    <col min="5899" max="5899" width="15.85546875" style="1" customWidth="1"/>
    <col min="5900" max="5900" width="16" style="1" customWidth="1"/>
    <col min="5901" max="5901" width="14.5703125" style="1" customWidth="1"/>
    <col min="5902" max="5902" width="16.42578125" style="1" customWidth="1"/>
    <col min="5903" max="5903" width="52.85546875" style="1" customWidth="1"/>
    <col min="5904" max="5904" width="19.7109375" style="1" customWidth="1"/>
    <col min="5905" max="5905" width="4.85546875" style="1" customWidth="1"/>
    <col min="5906" max="6143" width="11.42578125" style="1"/>
    <col min="6144" max="6144" width="11.140625" style="1" customWidth="1"/>
    <col min="6145" max="6145" width="18.85546875" style="1" customWidth="1"/>
    <col min="6146" max="6146" width="11.42578125" style="1"/>
    <col min="6147" max="6147" width="4.85546875" style="1" customWidth="1"/>
    <col min="6148" max="6148" width="10.85546875" style="1" customWidth="1"/>
    <col min="6149" max="6149" width="69.140625" style="1" bestFit="1" customWidth="1"/>
    <col min="6150" max="6150" width="52" style="1" customWidth="1"/>
    <col min="6151" max="6151" width="42.42578125" style="1" customWidth="1"/>
    <col min="6152" max="6152" width="19.28515625" style="1" customWidth="1"/>
    <col min="6153" max="6153" width="29.28515625" style="1" customWidth="1"/>
    <col min="6154" max="6154" width="14" style="1" bestFit="1" customWidth="1"/>
    <col min="6155" max="6155" width="15.85546875" style="1" customWidth="1"/>
    <col min="6156" max="6156" width="16" style="1" customWidth="1"/>
    <col min="6157" max="6157" width="14.5703125" style="1" customWidth="1"/>
    <col min="6158" max="6158" width="16.42578125" style="1" customWidth="1"/>
    <col min="6159" max="6159" width="52.85546875" style="1" customWidth="1"/>
    <col min="6160" max="6160" width="19.7109375" style="1" customWidth="1"/>
    <col min="6161" max="6161" width="4.85546875" style="1" customWidth="1"/>
    <col min="6162" max="6399" width="11.42578125" style="1"/>
    <col min="6400" max="6400" width="11.140625" style="1" customWidth="1"/>
    <col min="6401" max="6401" width="18.85546875" style="1" customWidth="1"/>
    <col min="6402" max="6402" width="11.42578125" style="1"/>
    <col min="6403" max="6403" width="4.85546875" style="1" customWidth="1"/>
    <col min="6404" max="6404" width="10.85546875" style="1" customWidth="1"/>
    <col min="6405" max="6405" width="69.140625" style="1" bestFit="1" customWidth="1"/>
    <col min="6406" max="6406" width="52" style="1" customWidth="1"/>
    <col min="6407" max="6407" width="42.42578125" style="1" customWidth="1"/>
    <col min="6408" max="6408" width="19.28515625" style="1" customWidth="1"/>
    <col min="6409" max="6409" width="29.28515625" style="1" customWidth="1"/>
    <col min="6410" max="6410" width="14" style="1" bestFit="1" customWidth="1"/>
    <col min="6411" max="6411" width="15.85546875" style="1" customWidth="1"/>
    <col min="6412" max="6412" width="16" style="1" customWidth="1"/>
    <col min="6413" max="6413" width="14.5703125" style="1" customWidth="1"/>
    <col min="6414" max="6414" width="16.42578125" style="1" customWidth="1"/>
    <col min="6415" max="6415" width="52.85546875" style="1" customWidth="1"/>
    <col min="6416" max="6416" width="19.7109375" style="1" customWidth="1"/>
    <col min="6417" max="6417" width="4.85546875" style="1" customWidth="1"/>
    <col min="6418" max="6655" width="11.42578125" style="1"/>
    <col min="6656" max="6656" width="11.140625" style="1" customWidth="1"/>
    <col min="6657" max="6657" width="18.85546875" style="1" customWidth="1"/>
    <col min="6658" max="6658" width="11.42578125" style="1"/>
    <col min="6659" max="6659" width="4.85546875" style="1" customWidth="1"/>
    <col min="6660" max="6660" width="10.85546875" style="1" customWidth="1"/>
    <col min="6661" max="6661" width="69.140625" style="1" bestFit="1" customWidth="1"/>
    <col min="6662" max="6662" width="52" style="1" customWidth="1"/>
    <col min="6663" max="6663" width="42.42578125" style="1" customWidth="1"/>
    <col min="6664" max="6664" width="19.28515625" style="1" customWidth="1"/>
    <col min="6665" max="6665" width="29.28515625" style="1" customWidth="1"/>
    <col min="6666" max="6666" width="14" style="1" bestFit="1" customWidth="1"/>
    <col min="6667" max="6667" width="15.85546875" style="1" customWidth="1"/>
    <col min="6668" max="6668" width="16" style="1" customWidth="1"/>
    <col min="6669" max="6669" width="14.5703125" style="1" customWidth="1"/>
    <col min="6670" max="6670" width="16.42578125" style="1" customWidth="1"/>
    <col min="6671" max="6671" width="52.85546875" style="1" customWidth="1"/>
    <col min="6672" max="6672" width="19.7109375" style="1" customWidth="1"/>
    <col min="6673" max="6673" width="4.85546875" style="1" customWidth="1"/>
    <col min="6674" max="6911" width="11.42578125" style="1"/>
    <col min="6912" max="6912" width="11.140625" style="1" customWidth="1"/>
    <col min="6913" max="6913" width="18.85546875" style="1" customWidth="1"/>
    <col min="6914" max="6914" width="11.42578125" style="1"/>
    <col min="6915" max="6915" width="4.85546875" style="1" customWidth="1"/>
    <col min="6916" max="6916" width="10.85546875" style="1" customWidth="1"/>
    <col min="6917" max="6917" width="69.140625" style="1" bestFit="1" customWidth="1"/>
    <col min="6918" max="6918" width="52" style="1" customWidth="1"/>
    <col min="6919" max="6919" width="42.42578125" style="1" customWidth="1"/>
    <col min="6920" max="6920" width="19.28515625" style="1" customWidth="1"/>
    <col min="6921" max="6921" width="29.28515625" style="1" customWidth="1"/>
    <col min="6922" max="6922" width="14" style="1" bestFit="1" customWidth="1"/>
    <col min="6923" max="6923" width="15.85546875" style="1" customWidth="1"/>
    <col min="6924" max="6924" width="16" style="1" customWidth="1"/>
    <col min="6925" max="6925" width="14.5703125" style="1" customWidth="1"/>
    <col min="6926" max="6926" width="16.42578125" style="1" customWidth="1"/>
    <col min="6927" max="6927" width="52.85546875" style="1" customWidth="1"/>
    <col min="6928" max="6928" width="19.7109375" style="1" customWidth="1"/>
    <col min="6929" max="6929" width="4.85546875" style="1" customWidth="1"/>
    <col min="6930" max="7167" width="11.42578125" style="1"/>
    <col min="7168" max="7168" width="11.140625" style="1" customWidth="1"/>
    <col min="7169" max="7169" width="18.85546875" style="1" customWidth="1"/>
    <col min="7170" max="7170" width="11.42578125" style="1"/>
    <col min="7171" max="7171" width="4.85546875" style="1" customWidth="1"/>
    <col min="7172" max="7172" width="10.85546875" style="1" customWidth="1"/>
    <col min="7173" max="7173" width="69.140625" style="1" bestFit="1" customWidth="1"/>
    <col min="7174" max="7174" width="52" style="1" customWidth="1"/>
    <col min="7175" max="7175" width="42.42578125" style="1" customWidth="1"/>
    <col min="7176" max="7176" width="19.28515625" style="1" customWidth="1"/>
    <col min="7177" max="7177" width="29.28515625" style="1" customWidth="1"/>
    <col min="7178" max="7178" width="14" style="1" bestFit="1" customWidth="1"/>
    <col min="7179" max="7179" width="15.85546875" style="1" customWidth="1"/>
    <col min="7180" max="7180" width="16" style="1" customWidth="1"/>
    <col min="7181" max="7181" width="14.5703125" style="1" customWidth="1"/>
    <col min="7182" max="7182" width="16.42578125" style="1" customWidth="1"/>
    <col min="7183" max="7183" width="52.85546875" style="1" customWidth="1"/>
    <col min="7184" max="7184" width="19.7109375" style="1" customWidth="1"/>
    <col min="7185" max="7185" width="4.85546875" style="1" customWidth="1"/>
    <col min="7186" max="7423" width="11.42578125" style="1"/>
    <col min="7424" max="7424" width="11.140625" style="1" customWidth="1"/>
    <col min="7425" max="7425" width="18.85546875" style="1" customWidth="1"/>
    <col min="7426" max="7426" width="11.42578125" style="1"/>
    <col min="7427" max="7427" width="4.85546875" style="1" customWidth="1"/>
    <col min="7428" max="7428" width="10.85546875" style="1" customWidth="1"/>
    <col min="7429" max="7429" width="69.140625" style="1" bestFit="1" customWidth="1"/>
    <col min="7430" max="7430" width="52" style="1" customWidth="1"/>
    <col min="7431" max="7431" width="42.42578125" style="1" customWidth="1"/>
    <col min="7432" max="7432" width="19.28515625" style="1" customWidth="1"/>
    <col min="7433" max="7433" width="29.28515625" style="1" customWidth="1"/>
    <col min="7434" max="7434" width="14" style="1" bestFit="1" customWidth="1"/>
    <col min="7435" max="7435" width="15.85546875" style="1" customWidth="1"/>
    <col min="7436" max="7436" width="16" style="1" customWidth="1"/>
    <col min="7437" max="7437" width="14.5703125" style="1" customWidth="1"/>
    <col min="7438" max="7438" width="16.42578125" style="1" customWidth="1"/>
    <col min="7439" max="7439" width="52.85546875" style="1" customWidth="1"/>
    <col min="7440" max="7440" width="19.7109375" style="1" customWidth="1"/>
    <col min="7441" max="7441" width="4.85546875" style="1" customWidth="1"/>
    <col min="7442" max="7679" width="11.42578125" style="1"/>
    <col min="7680" max="7680" width="11.140625" style="1" customWidth="1"/>
    <col min="7681" max="7681" width="18.85546875" style="1" customWidth="1"/>
    <col min="7682" max="7682" width="11.42578125" style="1"/>
    <col min="7683" max="7683" width="4.85546875" style="1" customWidth="1"/>
    <col min="7684" max="7684" width="10.85546875" style="1" customWidth="1"/>
    <col min="7685" max="7685" width="69.140625" style="1" bestFit="1" customWidth="1"/>
    <col min="7686" max="7686" width="52" style="1" customWidth="1"/>
    <col min="7687" max="7687" width="42.42578125" style="1" customWidth="1"/>
    <col min="7688" max="7688" width="19.28515625" style="1" customWidth="1"/>
    <col min="7689" max="7689" width="29.28515625" style="1" customWidth="1"/>
    <col min="7690" max="7690" width="14" style="1" bestFit="1" customWidth="1"/>
    <col min="7691" max="7691" width="15.85546875" style="1" customWidth="1"/>
    <col min="7692" max="7692" width="16" style="1" customWidth="1"/>
    <col min="7693" max="7693" width="14.5703125" style="1" customWidth="1"/>
    <col min="7694" max="7694" width="16.42578125" style="1" customWidth="1"/>
    <col min="7695" max="7695" width="52.85546875" style="1" customWidth="1"/>
    <col min="7696" max="7696" width="19.7109375" style="1" customWidth="1"/>
    <col min="7697" max="7697" width="4.85546875" style="1" customWidth="1"/>
    <col min="7698" max="7935" width="11.42578125" style="1"/>
    <col min="7936" max="7936" width="11.140625" style="1" customWidth="1"/>
    <col min="7937" max="7937" width="18.85546875" style="1" customWidth="1"/>
    <col min="7938" max="7938" width="11.42578125" style="1"/>
    <col min="7939" max="7939" width="4.85546875" style="1" customWidth="1"/>
    <col min="7940" max="7940" width="10.85546875" style="1" customWidth="1"/>
    <col min="7941" max="7941" width="69.140625" style="1" bestFit="1" customWidth="1"/>
    <col min="7942" max="7942" width="52" style="1" customWidth="1"/>
    <col min="7943" max="7943" width="42.42578125" style="1" customWidth="1"/>
    <col min="7944" max="7944" width="19.28515625" style="1" customWidth="1"/>
    <col min="7945" max="7945" width="29.28515625" style="1" customWidth="1"/>
    <col min="7946" max="7946" width="14" style="1" bestFit="1" customWidth="1"/>
    <col min="7947" max="7947" width="15.85546875" style="1" customWidth="1"/>
    <col min="7948" max="7948" width="16" style="1" customWidth="1"/>
    <col min="7949" max="7949" width="14.5703125" style="1" customWidth="1"/>
    <col min="7950" max="7950" width="16.42578125" style="1" customWidth="1"/>
    <col min="7951" max="7951" width="52.85546875" style="1" customWidth="1"/>
    <col min="7952" max="7952" width="19.7109375" style="1" customWidth="1"/>
    <col min="7953" max="7953" width="4.85546875" style="1" customWidth="1"/>
    <col min="7954" max="8191" width="11.42578125" style="1"/>
    <col min="8192" max="8192" width="11.140625" style="1" customWidth="1"/>
    <col min="8193" max="8193" width="18.85546875" style="1" customWidth="1"/>
    <col min="8194" max="8194" width="11.42578125" style="1"/>
    <col min="8195" max="8195" width="4.85546875" style="1" customWidth="1"/>
    <col min="8196" max="8196" width="10.85546875" style="1" customWidth="1"/>
    <col min="8197" max="8197" width="69.140625" style="1" bestFit="1" customWidth="1"/>
    <col min="8198" max="8198" width="52" style="1" customWidth="1"/>
    <col min="8199" max="8199" width="42.42578125" style="1" customWidth="1"/>
    <col min="8200" max="8200" width="19.28515625" style="1" customWidth="1"/>
    <col min="8201" max="8201" width="29.28515625" style="1" customWidth="1"/>
    <col min="8202" max="8202" width="14" style="1" bestFit="1" customWidth="1"/>
    <col min="8203" max="8203" width="15.85546875" style="1" customWidth="1"/>
    <col min="8204" max="8204" width="16" style="1" customWidth="1"/>
    <col min="8205" max="8205" width="14.5703125" style="1" customWidth="1"/>
    <col min="8206" max="8206" width="16.42578125" style="1" customWidth="1"/>
    <col min="8207" max="8207" width="52.85546875" style="1" customWidth="1"/>
    <col min="8208" max="8208" width="19.7109375" style="1" customWidth="1"/>
    <col min="8209" max="8209" width="4.85546875" style="1" customWidth="1"/>
    <col min="8210" max="8447" width="11.42578125" style="1"/>
    <col min="8448" max="8448" width="11.140625" style="1" customWidth="1"/>
    <col min="8449" max="8449" width="18.85546875" style="1" customWidth="1"/>
    <col min="8450" max="8450" width="11.42578125" style="1"/>
    <col min="8451" max="8451" width="4.85546875" style="1" customWidth="1"/>
    <col min="8452" max="8452" width="10.85546875" style="1" customWidth="1"/>
    <col min="8453" max="8453" width="69.140625" style="1" bestFit="1" customWidth="1"/>
    <col min="8454" max="8454" width="52" style="1" customWidth="1"/>
    <col min="8455" max="8455" width="42.42578125" style="1" customWidth="1"/>
    <col min="8456" max="8456" width="19.28515625" style="1" customWidth="1"/>
    <col min="8457" max="8457" width="29.28515625" style="1" customWidth="1"/>
    <col min="8458" max="8458" width="14" style="1" bestFit="1" customWidth="1"/>
    <col min="8459" max="8459" width="15.85546875" style="1" customWidth="1"/>
    <col min="8460" max="8460" width="16" style="1" customWidth="1"/>
    <col min="8461" max="8461" width="14.5703125" style="1" customWidth="1"/>
    <col min="8462" max="8462" width="16.42578125" style="1" customWidth="1"/>
    <col min="8463" max="8463" width="52.85546875" style="1" customWidth="1"/>
    <col min="8464" max="8464" width="19.7109375" style="1" customWidth="1"/>
    <col min="8465" max="8465" width="4.85546875" style="1" customWidth="1"/>
    <col min="8466" max="8703" width="11.42578125" style="1"/>
    <col min="8704" max="8704" width="11.140625" style="1" customWidth="1"/>
    <col min="8705" max="8705" width="18.85546875" style="1" customWidth="1"/>
    <col min="8706" max="8706" width="11.42578125" style="1"/>
    <col min="8707" max="8707" width="4.85546875" style="1" customWidth="1"/>
    <col min="8708" max="8708" width="10.85546875" style="1" customWidth="1"/>
    <col min="8709" max="8709" width="69.140625" style="1" bestFit="1" customWidth="1"/>
    <col min="8710" max="8710" width="52" style="1" customWidth="1"/>
    <col min="8711" max="8711" width="42.42578125" style="1" customWidth="1"/>
    <col min="8712" max="8712" width="19.28515625" style="1" customWidth="1"/>
    <col min="8713" max="8713" width="29.28515625" style="1" customWidth="1"/>
    <col min="8714" max="8714" width="14" style="1" bestFit="1" customWidth="1"/>
    <col min="8715" max="8715" width="15.85546875" style="1" customWidth="1"/>
    <col min="8716" max="8716" width="16" style="1" customWidth="1"/>
    <col min="8717" max="8717" width="14.5703125" style="1" customWidth="1"/>
    <col min="8718" max="8718" width="16.42578125" style="1" customWidth="1"/>
    <col min="8719" max="8719" width="52.85546875" style="1" customWidth="1"/>
    <col min="8720" max="8720" width="19.7109375" style="1" customWidth="1"/>
    <col min="8721" max="8721" width="4.85546875" style="1" customWidth="1"/>
    <col min="8722" max="8959" width="11.42578125" style="1"/>
    <col min="8960" max="8960" width="11.140625" style="1" customWidth="1"/>
    <col min="8961" max="8961" width="18.85546875" style="1" customWidth="1"/>
    <col min="8962" max="8962" width="11.42578125" style="1"/>
    <col min="8963" max="8963" width="4.85546875" style="1" customWidth="1"/>
    <col min="8964" max="8964" width="10.85546875" style="1" customWidth="1"/>
    <col min="8965" max="8965" width="69.140625" style="1" bestFit="1" customWidth="1"/>
    <col min="8966" max="8966" width="52" style="1" customWidth="1"/>
    <col min="8967" max="8967" width="42.42578125" style="1" customWidth="1"/>
    <col min="8968" max="8968" width="19.28515625" style="1" customWidth="1"/>
    <col min="8969" max="8969" width="29.28515625" style="1" customWidth="1"/>
    <col min="8970" max="8970" width="14" style="1" bestFit="1" customWidth="1"/>
    <col min="8971" max="8971" width="15.85546875" style="1" customWidth="1"/>
    <col min="8972" max="8972" width="16" style="1" customWidth="1"/>
    <col min="8973" max="8973" width="14.5703125" style="1" customWidth="1"/>
    <col min="8974" max="8974" width="16.42578125" style="1" customWidth="1"/>
    <col min="8975" max="8975" width="52.85546875" style="1" customWidth="1"/>
    <col min="8976" max="8976" width="19.7109375" style="1" customWidth="1"/>
    <col min="8977" max="8977" width="4.85546875" style="1" customWidth="1"/>
    <col min="8978" max="9215" width="11.42578125" style="1"/>
    <col min="9216" max="9216" width="11.140625" style="1" customWidth="1"/>
    <col min="9217" max="9217" width="18.85546875" style="1" customWidth="1"/>
    <col min="9218" max="9218" width="11.42578125" style="1"/>
    <col min="9219" max="9219" width="4.85546875" style="1" customWidth="1"/>
    <col min="9220" max="9220" width="10.85546875" style="1" customWidth="1"/>
    <col min="9221" max="9221" width="69.140625" style="1" bestFit="1" customWidth="1"/>
    <col min="9222" max="9222" width="52" style="1" customWidth="1"/>
    <col min="9223" max="9223" width="42.42578125" style="1" customWidth="1"/>
    <col min="9224" max="9224" width="19.28515625" style="1" customWidth="1"/>
    <col min="9225" max="9225" width="29.28515625" style="1" customWidth="1"/>
    <col min="9226" max="9226" width="14" style="1" bestFit="1" customWidth="1"/>
    <col min="9227" max="9227" width="15.85546875" style="1" customWidth="1"/>
    <col min="9228" max="9228" width="16" style="1" customWidth="1"/>
    <col min="9229" max="9229" width="14.5703125" style="1" customWidth="1"/>
    <col min="9230" max="9230" width="16.42578125" style="1" customWidth="1"/>
    <col min="9231" max="9231" width="52.85546875" style="1" customWidth="1"/>
    <col min="9232" max="9232" width="19.7109375" style="1" customWidth="1"/>
    <col min="9233" max="9233" width="4.85546875" style="1" customWidth="1"/>
    <col min="9234" max="9471" width="11.42578125" style="1"/>
    <col min="9472" max="9472" width="11.140625" style="1" customWidth="1"/>
    <col min="9473" max="9473" width="18.85546875" style="1" customWidth="1"/>
    <col min="9474" max="9474" width="11.42578125" style="1"/>
    <col min="9475" max="9475" width="4.85546875" style="1" customWidth="1"/>
    <col min="9476" max="9476" width="10.85546875" style="1" customWidth="1"/>
    <col min="9477" max="9477" width="69.140625" style="1" bestFit="1" customWidth="1"/>
    <col min="9478" max="9478" width="52" style="1" customWidth="1"/>
    <col min="9479" max="9479" width="42.42578125" style="1" customWidth="1"/>
    <col min="9480" max="9480" width="19.28515625" style="1" customWidth="1"/>
    <col min="9481" max="9481" width="29.28515625" style="1" customWidth="1"/>
    <col min="9482" max="9482" width="14" style="1" bestFit="1" customWidth="1"/>
    <col min="9483" max="9483" width="15.85546875" style="1" customWidth="1"/>
    <col min="9484" max="9484" width="16" style="1" customWidth="1"/>
    <col min="9485" max="9485" width="14.5703125" style="1" customWidth="1"/>
    <col min="9486" max="9486" width="16.42578125" style="1" customWidth="1"/>
    <col min="9487" max="9487" width="52.85546875" style="1" customWidth="1"/>
    <col min="9488" max="9488" width="19.7109375" style="1" customWidth="1"/>
    <col min="9489" max="9489" width="4.85546875" style="1" customWidth="1"/>
    <col min="9490" max="9727" width="11.42578125" style="1"/>
    <col min="9728" max="9728" width="11.140625" style="1" customWidth="1"/>
    <col min="9729" max="9729" width="18.85546875" style="1" customWidth="1"/>
    <col min="9730" max="9730" width="11.42578125" style="1"/>
    <col min="9731" max="9731" width="4.85546875" style="1" customWidth="1"/>
    <col min="9732" max="9732" width="10.85546875" style="1" customWidth="1"/>
    <col min="9733" max="9733" width="69.140625" style="1" bestFit="1" customWidth="1"/>
    <col min="9734" max="9734" width="52" style="1" customWidth="1"/>
    <col min="9735" max="9735" width="42.42578125" style="1" customWidth="1"/>
    <col min="9736" max="9736" width="19.28515625" style="1" customWidth="1"/>
    <col min="9737" max="9737" width="29.28515625" style="1" customWidth="1"/>
    <col min="9738" max="9738" width="14" style="1" bestFit="1" customWidth="1"/>
    <col min="9739" max="9739" width="15.85546875" style="1" customWidth="1"/>
    <col min="9740" max="9740" width="16" style="1" customWidth="1"/>
    <col min="9741" max="9741" width="14.5703125" style="1" customWidth="1"/>
    <col min="9742" max="9742" width="16.42578125" style="1" customWidth="1"/>
    <col min="9743" max="9743" width="52.85546875" style="1" customWidth="1"/>
    <col min="9744" max="9744" width="19.7109375" style="1" customWidth="1"/>
    <col min="9745" max="9745" width="4.85546875" style="1" customWidth="1"/>
    <col min="9746" max="9983" width="11.42578125" style="1"/>
    <col min="9984" max="9984" width="11.140625" style="1" customWidth="1"/>
    <col min="9985" max="9985" width="18.85546875" style="1" customWidth="1"/>
    <col min="9986" max="9986" width="11.42578125" style="1"/>
    <col min="9987" max="9987" width="4.85546875" style="1" customWidth="1"/>
    <col min="9988" max="9988" width="10.85546875" style="1" customWidth="1"/>
    <col min="9989" max="9989" width="69.140625" style="1" bestFit="1" customWidth="1"/>
    <col min="9990" max="9990" width="52" style="1" customWidth="1"/>
    <col min="9991" max="9991" width="42.42578125" style="1" customWidth="1"/>
    <col min="9992" max="9992" width="19.28515625" style="1" customWidth="1"/>
    <col min="9993" max="9993" width="29.28515625" style="1" customWidth="1"/>
    <col min="9994" max="9994" width="14" style="1" bestFit="1" customWidth="1"/>
    <col min="9995" max="9995" width="15.85546875" style="1" customWidth="1"/>
    <col min="9996" max="9996" width="16" style="1" customWidth="1"/>
    <col min="9997" max="9997" width="14.5703125" style="1" customWidth="1"/>
    <col min="9998" max="9998" width="16.42578125" style="1" customWidth="1"/>
    <col min="9999" max="9999" width="52.85546875" style="1" customWidth="1"/>
    <col min="10000" max="10000" width="19.7109375" style="1" customWidth="1"/>
    <col min="10001" max="10001" width="4.85546875" style="1" customWidth="1"/>
    <col min="10002" max="10239" width="11.42578125" style="1"/>
    <col min="10240" max="10240" width="11.140625" style="1" customWidth="1"/>
    <col min="10241" max="10241" width="18.85546875" style="1" customWidth="1"/>
    <col min="10242" max="10242" width="11.42578125" style="1"/>
    <col min="10243" max="10243" width="4.85546875" style="1" customWidth="1"/>
    <col min="10244" max="10244" width="10.85546875" style="1" customWidth="1"/>
    <col min="10245" max="10245" width="69.140625" style="1" bestFit="1" customWidth="1"/>
    <col min="10246" max="10246" width="52" style="1" customWidth="1"/>
    <col min="10247" max="10247" width="42.42578125" style="1" customWidth="1"/>
    <col min="10248" max="10248" width="19.28515625" style="1" customWidth="1"/>
    <col min="10249" max="10249" width="29.28515625" style="1" customWidth="1"/>
    <col min="10250" max="10250" width="14" style="1" bestFit="1" customWidth="1"/>
    <col min="10251" max="10251" width="15.85546875" style="1" customWidth="1"/>
    <col min="10252" max="10252" width="16" style="1" customWidth="1"/>
    <col min="10253" max="10253" width="14.5703125" style="1" customWidth="1"/>
    <col min="10254" max="10254" width="16.42578125" style="1" customWidth="1"/>
    <col min="10255" max="10255" width="52.85546875" style="1" customWidth="1"/>
    <col min="10256" max="10256" width="19.7109375" style="1" customWidth="1"/>
    <col min="10257" max="10257" width="4.85546875" style="1" customWidth="1"/>
    <col min="10258" max="10495" width="11.42578125" style="1"/>
    <col min="10496" max="10496" width="11.140625" style="1" customWidth="1"/>
    <col min="10497" max="10497" width="18.85546875" style="1" customWidth="1"/>
    <col min="10498" max="10498" width="11.42578125" style="1"/>
    <col min="10499" max="10499" width="4.85546875" style="1" customWidth="1"/>
    <col min="10500" max="10500" width="10.85546875" style="1" customWidth="1"/>
    <col min="10501" max="10501" width="69.140625" style="1" bestFit="1" customWidth="1"/>
    <col min="10502" max="10502" width="52" style="1" customWidth="1"/>
    <col min="10503" max="10503" width="42.42578125" style="1" customWidth="1"/>
    <col min="10504" max="10504" width="19.28515625" style="1" customWidth="1"/>
    <col min="10505" max="10505" width="29.28515625" style="1" customWidth="1"/>
    <col min="10506" max="10506" width="14" style="1" bestFit="1" customWidth="1"/>
    <col min="10507" max="10507" width="15.85546875" style="1" customWidth="1"/>
    <col min="10508" max="10508" width="16" style="1" customWidth="1"/>
    <col min="10509" max="10509" width="14.5703125" style="1" customWidth="1"/>
    <col min="10510" max="10510" width="16.42578125" style="1" customWidth="1"/>
    <col min="10511" max="10511" width="52.85546875" style="1" customWidth="1"/>
    <col min="10512" max="10512" width="19.7109375" style="1" customWidth="1"/>
    <col min="10513" max="10513" width="4.85546875" style="1" customWidth="1"/>
    <col min="10514" max="10751" width="11.42578125" style="1"/>
    <col min="10752" max="10752" width="11.140625" style="1" customWidth="1"/>
    <col min="10753" max="10753" width="18.85546875" style="1" customWidth="1"/>
    <col min="10754" max="10754" width="11.42578125" style="1"/>
    <col min="10755" max="10755" width="4.85546875" style="1" customWidth="1"/>
    <col min="10756" max="10756" width="10.85546875" style="1" customWidth="1"/>
    <col min="10757" max="10757" width="69.140625" style="1" bestFit="1" customWidth="1"/>
    <col min="10758" max="10758" width="52" style="1" customWidth="1"/>
    <col min="10759" max="10759" width="42.42578125" style="1" customWidth="1"/>
    <col min="10760" max="10760" width="19.28515625" style="1" customWidth="1"/>
    <col min="10761" max="10761" width="29.28515625" style="1" customWidth="1"/>
    <col min="10762" max="10762" width="14" style="1" bestFit="1" customWidth="1"/>
    <col min="10763" max="10763" width="15.85546875" style="1" customWidth="1"/>
    <col min="10764" max="10764" width="16" style="1" customWidth="1"/>
    <col min="10765" max="10765" width="14.5703125" style="1" customWidth="1"/>
    <col min="10766" max="10766" width="16.42578125" style="1" customWidth="1"/>
    <col min="10767" max="10767" width="52.85546875" style="1" customWidth="1"/>
    <col min="10768" max="10768" width="19.7109375" style="1" customWidth="1"/>
    <col min="10769" max="10769" width="4.85546875" style="1" customWidth="1"/>
    <col min="10770" max="11007" width="11.42578125" style="1"/>
    <col min="11008" max="11008" width="11.140625" style="1" customWidth="1"/>
    <col min="11009" max="11009" width="18.85546875" style="1" customWidth="1"/>
    <col min="11010" max="11010" width="11.42578125" style="1"/>
    <col min="11011" max="11011" width="4.85546875" style="1" customWidth="1"/>
    <col min="11012" max="11012" width="10.85546875" style="1" customWidth="1"/>
    <col min="11013" max="11013" width="69.140625" style="1" bestFit="1" customWidth="1"/>
    <col min="11014" max="11014" width="52" style="1" customWidth="1"/>
    <col min="11015" max="11015" width="42.42578125" style="1" customWidth="1"/>
    <col min="11016" max="11016" width="19.28515625" style="1" customWidth="1"/>
    <col min="11017" max="11017" width="29.28515625" style="1" customWidth="1"/>
    <col min="11018" max="11018" width="14" style="1" bestFit="1" customWidth="1"/>
    <col min="11019" max="11019" width="15.85546875" style="1" customWidth="1"/>
    <col min="11020" max="11020" width="16" style="1" customWidth="1"/>
    <col min="11021" max="11021" width="14.5703125" style="1" customWidth="1"/>
    <col min="11022" max="11022" width="16.42578125" style="1" customWidth="1"/>
    <col min="11023" max="11023" width="52.85546875" style="1" customWidth="1"/>
    <col min="11024" max="11024" width="19.7109375" style="1" customWidth="1"/>
    <col min="11025" max="11025" width="4.85546875" style="1" customWidth="1"/>
    <col min="11026" max="11263" width="11.42578125" style="1"/>
    <col min="11264" max="11264" width="11.140625" style="1" customWidth="1"/>
    <col min="11265" max="11265" width="18.85546875" style="1" customWidth="1"/>
    <col min="11266" max="11266" width="11.42578125" style="1"/>
    <col min="11267" max="11267" width="4.85546875" style="1" customWidth="1"/>
    <col min="11268" max="11268" width="10.85546875" style="1" customWidth="1"/>
    <col min="11269" max="11269" width="69.140625" style="1" bestFit="1" customWidth="1"/>
    <col min="11270" max="11270" width="52" style="1" customWidth="1"/>
    <col min="11271" max="11271" width="42.42578125" style="1" customWidth="1"/>
    <col min="11272" max="11272" width="19.28515625" style="1" customWidth="1"/>
    <col min="11273" max="11273" width="29.28515625" style="1" customWidth="1"/>
    <col min="11274" max="11274" width="14" style="1" bestFit="1" customWidth="1"/>
    <col min="11275" max="11275" width="15.85546875" style="1" customWidth="1"/>
    <col min="11276" max="11276" width="16" style="1" customWidth="1"/>
    <col min="11277" max="11277" width="14.5703125" style="1" customWidth="1"/>
    <col min="11278" max="11278" width="16.42578125" style="1" customWidth="1"/>
    <col min="11279" max="11279" width="52.85546875" style="1" customWidth="1"/>
    <col min="11280" max="11280" width="19.7109375" style="1" customWidth="1"/>
    <col min="11281" max="11281" width="4.85546875" style="1" customWidth="1"/>
    <col min="11282" max="11519" width="11.42578125" style="1"/>
    <col min="11520" max="11520" width="11.140625" style="1" customWidth="1"/>
    <col min="11521" max="11521" width="18.85546875" style="1" customWidth="1"/>
    <col min="11522" max="11522" width="11.42578125" style="1"/>
    <col min="11523" max="11523" width="4.85546875" style="1" customWidth="1"/>
    <col min="11524" max="11524" width="10.85546875" style="1" customWidth="1"/>
    <col min="11525" max="11525" width="69.140625" style="1" bestFit="1" customWidth="1"/>
    <col min="11526" max="11526" width="52" style="1" customWidth="1"/>
    <col min="11527" max="11527" width="42.42578125" style="1" customWidth="1"/>
    <col min="11528" max="11528" width="19.28515625" style="1" customWidth="1"/>
    <col min="11529" max="11529" width="29.28515625" style="1" customWidth="1"/>
    <col min="11530" max="11530" width="14" style="1" bestFit="1" customWidth="1"/>
    <col min="11531" max="11531" width="15.85546875" style="1" customWidth="1"/>
    <col min="11532" max="11532" width="16" style="1" customWidth="1"/>
    <col min="11533" max="11533" width="14.5703125" style="1" customWidth="1"/>
    <col min="11534" max="11534" width="16.42578125" style="1" customWidth="1"/>
    <col min="11535" max="11535" width="52.85546875" style="1" customWidth="1"/>
    <col min="11536" max="11536" width="19.7109375" style="1" customWidth="1"/>
    <col min="11537" max="11537" width="4.85546875" style="1" customWidth="1"/>
    <col min="11538" max="11775" width="11.42578125" style="1"/>
    <col min="11776" max="11776" width="11.140625" style="1" customWidth="1"/>
    <col min="11777" max="11777" width="18.85546875" style="1" customWidth="1"/>
    <col min="11778" max="11778" width="11.42578125" style="1"/>
    <col min="11779" max="11779" width="4.85546875" style="1" customWidth="1"/>
    <col min="11780" max="11780" width="10.85546875" style="1" customWidth="1"/>
    <col min="11781" max="11781" width="69.140625" style="1" bestFit="1" customWidth="1"/>
    <col min="11782" max="11782" width="52" style="1" customWidth="1"/>
    <col min="11783" max="11783" width="42.42578125" style="1" customWidth="1"/>
    <col min="11784" max="11784" width="19.28515625" style="1" customWidth="1"/>
    <col min="11785" max="11785" width="29.28515625" style="1" customWidth="1"/>
    <col min="11786" max="11786" width="14" style="1" bestFit="1" customWidth="1"/>
    <col min="11787" max="11787" width="15.85546875" style="1" customWidth="1"/>
    <col min="11788" max="11788" width="16" style="1" customWidth="1"/>
    <col min="11789" max="11789" width="14.5703125" style="1" customWidth="1"/>
    <col min="11790" max="11790" width="16.42578125" style="1" customWidth="1"/>
    <col min="11791" max="11791" width="52.85546875" style="1" customWidth="1"/>
    <col min="11792" max="11792" width="19.7109375" style="1" customWidth="1"/>
    <col min="11793" max="11793" width="4.85546875" style="1" customWidth="1"/>
    <col min="11794" max="12031" width="11.42578125" style="1"/>
    <col min="12032" max="12032" width="11.140625" style="1" customWidth="1"/>
    <col min="12033" max="12033" width="18.85546875" style="1" customWidth="1"/>
    <col min="12034" max="12034" width="11.42578125" style="1"/>
    <col min="12035" max="12035" width="4.85546875" style="1" customWidth="1"/>
    <col min="12036" max="12036" width="10.85546875" style="1" customWidth="1"/>
    <col min="12037" max="12037" width="69.140625" style="1" bestFit="1" customWidth="1"/>
    <col min="12038" max="12038" width="52" style="1" customWidth="1"/>
    <col min="12039" max="12039" width="42.42578125" style="1" customWidth="1"/>
    <col min="12040" max="12040" width="19.28515625" style="1" customWidth="1"/>
    <col min="12041" max="12041" width="29.28515625" style="1" customWidth="1"/>
    <col min="12042" max="12042" width="14" style="1" bestFit="1" customWidth="1"/>
    <col min="12043" max="12043" width="15.85546875" style="1" customWidth="1"/>
    <col min="12044" max="12044" width="16" style="1" customWidth="1"/>
    <col min="12045" max="12045" width="14.5703125" style="1" customWidth="1"/>
    <col min="12046" max="12046" width="16.42578125" style="1" customWidth="1"/>
    <col min="12047" max="12047" width="52.85546875" style="1" customWidth="1"/>
    <col min="12048" max="12048" width="19.7109375" style="1" customWidth="1"/>
    <col min="12049" max="12049" width="4.85546875" style="1" customWidth="1"/>
    <col min="12050" max="12287" width="11.42578125" style="1"/>
    <col min="12288" max="12288" width="11.140625" style="1" customWidth="1"/>
    <col min="12289" max="12289" width="18.85546875" style="1" customWidth="1"/>
    <col min="12290" max="12290" width="11.42578125" style="1"/>
    <col min="12291" max="12291" width="4.85546875" style="1" customWidth="1"/>
    <col min="12292" max="12292" width="10.85546875" style="1" customWidth="1"/>
    <col min="12293" max="12293" width="69.140625" style="1" bestFit="1" customWidth="1"/>
    <col min="12294" max="12294" width="52" style="1" customWidth="1"/>
    <col min="12295" max="12295" width="42.42578125" style="1" customWidth="1"/>
    <col min="12296" max="12296" width="19.28515625" style="1" customWidth="1"/>
    <col min="12297" max="12297" width="29.28515625" style="1" customWidth="1"/>
    <col min="12298" max="12298" width="14" style="1" bestFit="1" customWidth="1"/>
    <col min="12299" max="12299" width="15.85546875" style="1" customWidth="1"/>
    <col min="12300" max="12300" width="16" style="1" customWidth="1"/>
    <col min="12301" max="12301" width="14.5703125" style="1" customWidth="1"/>
    <col min="12302" max="12302" width="16.42578125" style="1" customWidth="1"/>
    <col min="12303" max="12303" width="52.85546875" style="1" customWidth="1"/>
    <col min="12304" max="12304" width="19.7109375" style="1" customWidth="1"/>
    <col min="12305" max="12305" width="4.85546875" style="1" customWidth="1"/>
    <col min="12306" max="12543" width="11.42578125" style="1"/>
    <col min="12544" max="12544" width="11.140625" style="1" customWidth="1"/>
    <col min="12545" max="12545" width="18.85546875" style="1" customWidth="1"/>
    <col min="12546" max="12546" width="11.42578125" style="1"/>
    <col min="12547" max="12547" width="4.85546875" style="1" customWidth="1"/>
    <col min="12548" max="12548" width="10.85546875" style="1" customWidth="1"/>
    <col min="12549" max="12549" width="69.140625" style="1" bestFit="1" customWidth="1"/>
    <col min="12550" max="12550" width="52" style="1" customWidth="1"/>
    <col min="12551" max="12551" width="42.42578125" style="1" customWidth="1"/>
    <col min="12552" max="12552" width="19.28515625" style="1" customWidth="1"/>
    <col min="12553" max="12553" width="29.28515625" style="1" customWidth="1"/>
    <col min="12554" max="12554" width="14" style="1" bestFit="1" customWidth="1"/>
    <col min="12555" max="12555" width="15.85546875" style="1" customWidth="1"/>
    <col min="12556" max="12556" width="16" style="1" customWidth="1"/>
    <col min="12557" max="12557" width="14.5703125" style="1" customWidth="1"/>
    <col min="12558" max="12558" width="16.42578125" style="1" customWidth="1"/>
    <col min="12559" max="12559" width="52.85546875" style="1" customWidth="1"/>
    <col min="12560" max="12560" width="19.7109375" style="1" customWidth="1"/>
    <col min="12561" max="12561" width="4.85546875" style="1" customWidth="1"/>
    <col min="12562" max="12799" width="11.42578125" style="1"/>
    <col min="12800" max="12800" width="11.140625" style="1" customWidth="1"/>
    <col min="12801" max="12801" width="18.85546875" style="1" customWidth="1"/>
    <col min="12802" max="12802" width="11.42578125" style="1"/>
    <col min="12803" max="12803" width="4.85546875" style="1" customWidth="1"/>
    <col min="12804" max="12804" width="10.85546875" style="1" customWidth="1"/>
    <col min="12805" max="12805" width="69.140625" style="1" bestFit="1" customWidth="1"/>
    <col min="12806" max="12806" width="52" style="1" customWidth="1"/>
    <col min="12807" max="12807" width="42.42578125" style="1" customWidth="1"/>
    <col min="12808" max="12808" width="19.28515625" style="1" customWidth="1"/>
    <col min="12809" max="12809" width="29.28515625" style="1" customWidth="1"/>
    <col min="12810" max="12810" width="14" style="1" bestFit="1" customWidth="1"/>
    <col min="12811" max="12811" width="15.85546875" style="1" customWidth="1"/>
    <col min="12812" max="12812" width="16" style="1" customWidth="1"/>
    <col min="12813" max="12813" width="14.5703125" style="1" customWidth="1"/>
    <col min="12814" max="12814" width="16.42578125" style="1" customWidth="1"/>
    <col min="12815" max="12815" width="52.85546875" style="1" customWidth="1"/>
    <col min="12816" max="12816" width="19.7109375" style="1" customWidth="1"/>
    <col min="12817" max="12817" width="4.85546875" style="1" customWidth="1"/>
    <col min="12818" max="13055" width="11.42578125" style="1"/>
    <col min="13056" max="13056" width="11.140625" style="1" customWidth="1"/>
    <col min="13057" max="13057" width="18.85546875" style="1" customWidth="1"/>
    <col min="13058" max="13058" width="11.42578125" style="1"/>
    <col min="13059" max="13059" width="4.85546875" style="1" customWidth="1"/>
    <col min="13060" max="13060" width="10.85546875" style="1" customWidth="1"/>
    <col min="13061" max="13061" width="69.140625" style="1" bestFit="1" customWidth="1"/>
    <col min="13062" max="13062" width="52" style="1" customWidth="1"/>
    <col min="13063" max="13063" width="42.42578125" style="1" customWidth="1"/>
    <col min="13064" max="13064" width="19.28515625" style="1" customWidth="1"/>
    <col min="13065" max="13065" width="29.28515625" style="1" customWidth="1"/>
    <col min="13066" max="13066" width="14" style="1" bestFit="1" customWidth="1"/>
    <col min="13067" max="13067" width="15.85546875" style="1" customWidth="1"/>
    <col min="13068" max="13068" width="16" style="1" customWidth="1"/>
    <col min="13069" max="13069" width="14.5703125" style="1" customWidth="1"/>
    <col min="13070" max="13070" width="16.42578125" style="1" customWidth="1"/>
    <col min="13071" max="13071" width="52.85546875" style="1" customWidth="1"/>
    <col min="13072" max="13072" width="19.7109375" style="1" customWidth="1"/>
    <col min="13073" max="13073" width="4.85546875" style="1" customWidth="1"/>
    <col min="13074" max="13311" width="11.42578125" style="1"/>
    <col min="13312" max="13312" width="11.140625" style="1" customWidth="1"/>
    <col min="13313" max="13313" width="18.85546875" style="1" customWidth="1"/>
    <col min="13314" max="13314" width="11.42578125" style="1"/>
    <col min="13315" max="13315" width="4.85546875" style="1" customWidth="1"/>
    <col min="13316" max="13316" width="10.85546875" style="1" customWidth="1"/>
    <col min="13317" max="13317" width="69.140625" style="1" bestFit="1" customWidth="1"/>
    <col min="13318" max="13318" width="52" style="1" customWidth="1"/>
    <col min="13319" max="13319" width="42.42578125" style="1" customWidth="1"/>
    <col min="13320" max="13320" width="19.28515625" style="1" customWidth="1"/>
    <col min="13321" max="13321" width="29.28515625" style="1" customWidth="1"/>
    <col min="13322" max="13322" width="14" style="1" bestFit="1" customWidth="1"/>
    <col min="13323" max="13323" width="15.85546875" style="1" customWidth="1"/>
    <col min="13324" max="13324" width="16" style="1" customWidth="1"/>
    <col min="13325" max="13325" width="14.5703125" style="1" customWidth="1"/>
    <col min="13326" max="13326" width="16.42578125" style="1" customWidth="1"/>
    <col min="13327" max="13327" width="52.85546875" style="1" customWidth="1"/>
    <col min="13328" max="13328" width="19.7109375" style="1" customWidth="1"/>
    <col min="13329" max="13329" width="4.85546875" style="1" customWidth="1"/>
    <col min="13330" max="13567" width="11.42578125" style="1"/>
    <col min="13568" max="13568" width="11.140625" style="1" customWidth="1"/>
    <col min="13569" max="13569" width="18.85546875" style="1" customWidth="1"/>
    <col min="13570" max="13570" width="11.42578125" style="1"/>
    <col min="13571" max="13571" width="4.85546875" style="1" customWidth="1"/>
    <col min="13572" max="13572" width="10.85546875" style="1" customWidth="1"/>
    <col min="13573" max="13573" width="69.140625" style="1" bestFit="1" customWidth="1"/>
    <col min="13574" max="13574" width="52" style="1" customWidth="1"/>
    <col min="13575" max="13575" width="42.42578125" style="1" customWidth="1"/>
    <col min="13576" max="13576" width="19.28515625" style="1" customWidth="1"/>
    <col min="13577" max="13577" width="29.28515625" style="1" customWidth="1"/>
    <col min="13578" max="13578" width="14" style="1" bestFit="1" customWidth="1"/>
    <col min="13579" max="13579" width="15.85546875" style="1" customWidth="1"/>
    <col min="13580" max="13580" width="16" style="1" customWidth="1"/>
    <col min="13581" max="13581" width="14.5703125" style="1" customWidth="1"/>
    <col min="13582" max="13582" width="16.42578125" style="1" customWidth="1"/>
    <col min="13583" max="13583" width="52.85546875" style="1" customWidth="1"/>
    <col min="13584" max="13584" width="19.7109375" style="1" customWidth="1"/>
    <col min="13585" max="13585" width="4.85546875" style="1" customWidth="1"/>
    <col min="13586" max="13823" width="11.42578125" style="1"/>
    <col min="13824" max="13824" width="11.140625" style="1" customWidth="1"/>
    <col min="13825" max="13825" width="18.85546875" style="1" customWidth="1"/>
    <col min="13826" max="13826" width="11.42578125" style="1"/>
    <col min="13827" max="13827" width="4.85546875" style="1" customWidth="1"/>
    <col min="13828" max="13828" width="10.85546875" style="1" customWidth="1"/>
    <col min="13829" max="13829" width="69.140625" style="1" bestFit="1" customWidth="1"/>
    <col min="13830" max="13830" width="52" style="1" customWidth="1"/>
    <col min="13831" max="13831" width="42.42578125" style="1" customWidth="1"/>
    <col min="13832" max="13832" width="19.28515625" style="1" customWidth="1"/>
    <col min="13833" max="13833" width="29.28515625" style="1" customWidth="1"/>
    <col min="13834" max="13834" width="14" style="1" bestFit="1" customWidth="1"/>
    <col min="13835" max="13835" width="15.85546875" style="1" customWidth="1"/>
    <col min="13836" max="13836" width="16" style="1" customWidth="1"/>
    <col min="13837" max="13837" width="14.5703125" style="1" customWidth="1"/>
    <col min="13838" max="13838" width="16.42578125" style="1" customWidth="1"/>
    <col min="13839" max="13839" width="52.85546875" style="1" customWidth="1"/>
    <col min="13840" max="13840" width="19.7109375" style="1" customWidth="1"/>
    <col min="13841" max="13841" width="4.85546875" style="1" customWidth="1"/>
    <col min="13842" max="14079" width="11.42578125" style="1"/>
    <col min="14080" max="14080" width="11.140625" style="1" customWidth="1"/>
    <col min="14081" max="14081" width="18.85546875" style="1" customWidth="1"/>
    <col min="14082" max="14082" width="11.42578125" style="1"/>
    <col min="14083" max="14083" width="4.85546875" style="1" customWidth="1"/>
    <col min="14084" max="14084" width="10.85546875" style="1" customWidth="1"/>
    <col min="14085" max="14085" width="69.140625" style="1" bestFit="1" customWidth="1"/>
    <col min="14086" max="14086" width="52" style="1" customWidth="1"/>
    <col min="14087" max="14087" width="42.42578125" style="1" customWidth="1"/>
    <col min="14088" max="14088" width="19.28515625" style="1" customWidth="1"/>
    <col min="14089" max="14089" width="29.28515625" style="1" customWidth="1"/>
    <col min="14090" max="14090" width="14" style="1" bestFit="1" customWidth="1"/>
    <col min="14091" max="14091" width="15.85546875" style="1" customWidth="1"/>
    <col min="14092" max="14092" width="16" style="1" customWidth="1"/>
    <col min="14093" max="14093" width="14.5703125" style="1" customWidth="1"/>
    <col min="14094" max="14094" width="16.42578125" style="1" customWidth="1"/>
    <col min="14095" max="14095" width="52.85546875" style="1" customWidth="1"/>
    <col min="14096" max="14096" width="19.7109375" style="1" customWidth="1"/>
    <col min="14097" max="14097" width="4.85546875" style="1" customWidth="1"/>
    <col min="14098" max="14335" width="11.42578125" style="1"/>
    <col min="14336" max="14336" width="11.140625" style="1" customWidth="1"/>
    <col min="14337" max="14337" width="18.85546875" style="1" customWidth="1"/>
    <col min="14338" max="14338" width="11.42578125" style="1"/>
    <col min="14339" max="14339" width="4.85546875" style="1" customWidth="1"/>
    <col min="14340" max="14340" width="10.85546875" style="1" customWidth="1"/>
    <col min="14341" max="14341" width="69.140625" style="1" bestFit="1" customWidth="1"/>
    <col min="14342" max="14342" width="52" style="1" customWidth="1"/>
    <col min="14343" max="14343" width="42.42578125" style="1" customWidth="1"/>
    <col min="14344" max="14344" width="19.28515625" style="1" customWidth="1"/>
    <col min="14345" max="14345" width="29.28515625" style="1" customWidth="1"/>
    <col min="14346" max="14346" width="14" style="1" bestFit="1" customWidth="1"/>
    <col min="14347" max="14347" width="15.85546875" style="1" customWidth="1"/>
    <col min="14348" max="14348" width="16" style="1" customWidth="1"/>
    <col min="14349" max="14349" width="14.5703125" style="1" customWidth="1"/>
    <col min="14350" max="14350" width="16.42578125" style="1" customWidth="1"/>
    <col min="14351" max="14351" width="52.85546875" style="1" customWidth="1"/>
    <col min="14352" max="14352" width="19.7109375" style="1" customWidth="1"/>
    <col min="14353" max="14353" width="4.85546875" style="1" customWidth="1"/>
    <col min="14354" max="14591" width="11.42578125" style="1"/>
    <col min="14592" max="14592" width="11.140625" style="1" customWidth="1"/>
    <col min="14593" max="14593" width="18.85546875" style="1" customWidth="1"/>
    <col min="14594" max="14594" width="11.42578125" style="1"/>
    <col min="14595" max="14595" width="4.85546875" style="1" customWidth="1"/>
    <col min="14596" max="14596" width="10.85546875" style="1" customWidth="1"/>
    <col min="14597" max="14597" width="69.140625" style="1" bestFit="1" customWidth="1"/>
    <col min="14598" max="14598" width="52" style="1" customWidth="1"/>
    <col min="14599" max="14599" width="42.42578125" style="1" customWidth="1"/>
    <col min="14600" max="14600" width="19.28515625" style="1" customWidth="1"/>
    <col min="14601" max="14601" width="29.28515625" style="1" customWidth="1"/>
    <col min="14602" max="14602" width="14" style="1" bestFit="1" customWidth="1"/>
    <col min="14603" max="14603" width="15.85546875" style="1" customWidth="1"/>
    <col min="14604" max="14604" width="16" style="1" customWidth="1"/>
    <col min="14605" max="14605" width="14.5703125" style="1" customWidth="1"/>
    <col min="14606" max="14606" width="16.42578125" style="1" customWidth="1"/>
    <col min="14607" max="14607" width="52.85546875" style="1" customWidth="1"/>
    <col min="14608" max="14608" width="19.7109375" style="1" customWidth="1"/>
    <col min="14609" max="14609" width="4.85546875" style="1" customWidth="1"/>
    <col min="14610" max="14847" width="11.42578125" style="1"/>
    <col min="14848" max="14848" width="11.140625" style="1" customWidth="1"/>
    <col min="14849" max="14849" width="18.85546875" style="1" customWidth="1"/>
    <col min="14850" max="14850" width="11.42578125" style="1"/>
    <col min="14851" max="14851" width="4.85546875" style="1" customWidth="1"/>
    <col min="14852" max="14852" width="10.85546875" style="1" customWidth="1"/>
    <col min="14853" max="14853" width="69.140625" style="1" bestFit="1" customWidth="1"/>
    <col min="14854" max="14854" width="52" style="1" customWidth="1"/>
    <col min="14855" max="14855" width="42.42578125" style="1" customWidth="1"/>
    <col min="14856" max="14856" width="19.28515625" style="1" customWidth="1"/>
    <col min="14857" max="14857" width="29.28515625" style="1" customWidth="1"/>
    <col min="14858" max="14858" width="14" style="1" bestFit="1" customWidth="1"/>
    <col min="14859" max="14859" width="15.85546875" style="1" customWidth="1"/>
    <col min="14860" max="14860" width="16" style="1" customWidth="1"/>
    <col min="14861" max="14861" width="14.5703125" style="1" customWidth="1"/>
    <col min="14862" max="14862" width="16.42578125" style="1" customWidth="1"/>
    <col min="14863" max="14863" width="52.85546875" style="1" customWidth="1"/>
    <col min="14864" max="14864" width="19.7109375" style="1" customWidth="1"/>
    <col min="14865" max="14865" width="4.85546875" style="1" customWidth="1"/>
    <col min="14866" max="15103" width="11.42578125" style="1"/>
    <col min="15104" max="15104" width="11.140625" style="1" customWidth="1"/>
    <col min="15105" max="15105" width="18.85546875" style="1" customWidth="1"/>
    <col min="15106" max="15106" width="11.42578125" style="1"/>
    <col min="15107" max="15107" width="4.85546875" style="1" customWidth="1"/>
    <col min="15108" max="15108" width="10.85546875" style="1" customWidth="1"/>
    <col min="15109" max="15109" width="69.140625" style="1" bestFit="1" customWidth="1"/>
    <col min="15110" max="15110" width="52" style="1" customWidth="1"/>
    <col min="15111" max="15111" width="42.42578125" style="1" customWidth="1"/>
    <col min="15112" max="15112" width="19.28515625" style="1" customWidth="1"/>
    <col min="15113" max="15113" width="29.28515625" style="1" customWidth="1"/>
    <col min="15114" max="15114" width="14" style="1" bestFit="1" customWidth="1"/>
    <col min="15115" max="15115" width="15.85546875" style="1" customWidth="1"/>
    <col min="15116" max="15116" width="16" style="1" customWidth="1"/>
    <col min="15117" max="15117" width="14.5703125" style="1" customWidth="1"/>
    <col min="15118" max="15118" width="16.42578125" style="1" customWidth="1"/>
    <col min="15119" max="15119" width="52.85546875" style="1" customWidth="1"/>
    <col min="15120" max="15120" width="19.7109375" style="1" customWidth="1"/>
    <col min="15121" max="15121" width="4.85546875" style="1" customWidth="1"/>
    <col min="15122" max="15359" width="11.42578125" style="1"/>
    <col min="15360" max="15360" width="11.140625" style="1" customWidth="1"/>
    <col min="15361" max="15361" width="18.85546875" style="1" customWidth="1"/>
    <col min="15362" max="15362" width="11.42578125" style="1"/>
    <col min="15363" max="15363" width="4.85546875" style="1" customWidth="1"/>
    <col min="15364" max="15364" width="10.85546875" style="1" customWidth="1"/>
    <col min="15365" max="15365" width="69.140625" style="1" bestFit="1" customWidth="1"/>
    <col min="15366" max="15366" width="52" style="1" customWidth="1"/>
    <col min="15367" max="15367" width="42.42578125" style="1" customWidth="1"/>
    <col min="15368" max="15368" width="19.28515625" style="1" customWidth="1"/>
    <col min="15369" max="15369" width="29.28515625" style="1" customWidth="1"/>
    <col min="15370" max="15370" width="14" style="1" bestFit="1" customWidth="1"/>
    <col min="15371" max="15371" width="15.85546875" style="1" customWidth="1"/>
    <col min="15372" max="15372" width="16" style="1" customWidth="1"/>
    <col min="15373" max="15373" width="14.5703125" style="1" customWidth="1"/>
    <col min="15374" max="15374" width="16.42578125" style="1" customWidth="1"/>
    <col min="15375" max="15375" width="52.85546875" style="1" customWidth="1"/>
    <col min="15376" max="15376" width="19.7109375" style="1" customWidth="1"/>
    <col min="15377" max="15377" width="4.85546875" style="1" customWidth="1"/>
    <col min="15378" max="15615" width="11.42578125" style="1"/>
    <col min="15616" max="15616" width="11.140625" style="1" customWidth="1"/>
    <col min="15617" max="15617" width="18.85546875" style="1" customWidth="1"/>
    <col min="15618" max="15618" width="11.42578125" style="1"/>
    <col min="15619" max="15619" width="4.85546875" style="1" customWidth="1"/>
    <col min="15620" max="15620" width="10.85546875" style="1" customWidth="1"/>
    <col min="15621" max="15621" width="69.140625" style="1" bestFit="1" customWidth="1"/>
    <col min="15622" max="15622" width="52" style="1" customWidth="1"/>
    <col min="15623" max="15623" width="42.42578125" style="1" customWidth="1"/>
    <col min="15624" max="15624" width="19.28515625" style="1" customWidth="1"/>
    <col min="15625" max="15625" width="29.28515625" style="1" customWidth="1"/>
    <col min="15626" max="15626" width="14" style="1" bestFit="1" customWidth="1"/>
    <col min="15627" max="15627" width="15.85546875" style="1" customWidth="1"/>
    <col min="15628" max="15628" width="16" style="1" customWidth="1"/>
    <col min="15629" max="15629" width="14.5703125" style="1" customWidth="1"/>
    <col min="15630" max="15630" width="16.42578125" style="1" customWidth="1"/>
    <col min="15631" max="15631" width="52.85546875" style="1" customWidth="1"/>
    <col min="15632" max="15632" width="19.7109375" style="1" customWidth="1"/>
    <col min="15633" max="15633" width="4.85546875" style="1" customWidth="1"/>
    <col min="15634" max="15871" width="11.42578125" style="1"/>
    <col min="15872" max="15872" width="11.140625" style="1" customWidth="1"/>
    <col min="15873" max="15873" width="18.85546875" style="1" customWidth="1"/>
    <col min="15874" max="15874" width="11.42578125" style="1"/>
    <col min="15875" max="15875" width="4.85546875" style="1" customWidth="1"/>
    <col min="15876" max="15876" width="10.85546875" style="1" customWidth="1"/>
    <col min="15877" max="15877" width="69.140625" style="1" bestFit="1" customWidth="1"/>
    <col min="15878" max="15878" width="52" style="1" customWidth="1"/>
    <col min="15879" max="15879" width="42.42578125" style="1" customWidth="1"/>
    <col min="15880" max="15880" width="19.28515625" style="1" customWidth="1"/>
    <col min="15881" max="15881" width="29.28515625" style="1" customWidth="1"/>
    <col min="15882" max="15882" width="14" style="1" bestFit="1" customWidth="1"/>
    <col min="15883" max="15883" width="15.85546875" style="1" customWidth="1"/>
    <col min="15884" max="15884" width="16" style="1" customWidth="1"/>
    <col min="15885" max="15885" width="14.5703125" style="1" customWidth="1"/>
    <col min="15886" max="15886" width="16.42578125" style="1" customWidth="1"/>
    <col min="15887" max="15887" width="52.85546875" style="1" customWidth="1"/>
    <col min="15888" max="15888" width="19.7109375" style="1" customWidth="1"/>
    <col min="15889" max="15889" width="4.85546875" style="1" customWidth="1"/>
    <col min="15890" max="16127" width="11.42578125" style="1"/>
    <col min="16128" max="16128" width="11.140625" style="1" customWidth="1"/>
    <col min="16129" max="16129" width="18.85546875" style="1" customWidth="1"/>
    <col min="16130" max="16130" width="11.42578125" style="1"/>
    <col min="16131" max="16131" width="4.85546875" style="1" customWidth="1"/>
    <col min="16132" max="16132" width="10.85546875" style="1" customWidth="1"/>
    <col min="16133" max="16133" width="69.140625" style="1" bestFit="1" customWidth="1"/>
    <col min="16134" max="16134" width="52" style="1" customWidth="1"/>
    <col min="16135" max="16135" width="42.42578125" style="1" customWidth="1"/>
    <col min="16136" max="16136" width="19.28515625" style="1" customWidth="1"/>
    <col min="16137" max="16137" width="29.28515625" style="1" customWidth="1"/>
    <col min="16138" max="16138" width="14" style="1" bestFit="1" customWidth="1"/>
    <col min="16139" max="16139" width="15.85546875" style="1" customWidth="1"/>
    <col min="16140" max="16140" width="16" style="1" customWidth="1"/>
    <col min="16141" max="16141" width="14.5703125" style="1" customWidth="1"/>
    <col min="16142" max="16142" width="16.42578125" style="1" customWidth="1"/>
    <col min="16143" max="16143" width="52.85546875" style="1" customWidth="1"/>
    <col min="16144" max="16144" width="19.7109375" style="1" customWidth="1"/>
    <col min="16145" max="16145" width="4.85546875" style="1" customWidth="1"/>
    <col min="16146" max="16384" width="11.42578125" style="1"/>
  </cols>
  <sheetData>
    <row r="1" spans="1:42" ht="23.25" customHeight="1" x14ac:dyDescent="0.2">
      <c r="A1" s="1133"/>
      <c r="B1" s="1134"/>
      <c r="C1" s="850" t="s">
        <v>147</v>
      </c>
      <c r="D1" s="851"/>
      <c r="E1" s="851"/>
      <c r="F1" s="851"/>
      <c r="G1" s="851"/>
      <c r="H1" s="851"/>
      <c r="I1" s="851"/>
      <c r="J1" s="851"/>
      <c r="K1" s="851"/>
      <c r="L1" s="851"/>
      <c r="M1" s="851"/>
      <c r="N1" s="851"/>
      <c r="O1" s="852"/>
      <c r="P1" s="27" t="s">
        <v>148</v>
      </c>
      <c r="Q1" s="102" t="s">
        <v>149</v>
      </c>
    </row>
    <row r="2" spans="1:42" ht="23.25" customHeight="1" x14ac:dyDescent="0.2">
      <c r="A2" s="1135"/>
      <c r="B2" s="1136"/>
      <c r="C2" s="853"/>
      <c r="D2" s="854"/>
      <c r="E2" s="854"/>
      <c r="F2" s="854"/>
      <c r="G2" s="854"/>
      <c r="H2" s="854"/>
      <c r="I2" s="854"/>
      <c r="J2" s="854"/>
      <c r="K2" s="854"/>
      <c r="L2" s="854"/>
      <c r="M2" s="854"/>
      <c r="N2" s="854"/>
      <c r="O2" s="855"/>
      <c r="P2" s="27" t="s">
        <v>150</v>
      </c>
      <c r="Q2" s="103" t="s">
        <v>151</v>
      </c>
    </row>
    <row r="3" spans="1:42" s="10" customFormat="1" ht="23.25" customHeight="1" x14ac:dyDescent="0.2">
      <c r="A3" s="1137"/>
      <c r="B3" s="1138"/>
      <c r="C3" s="993" t="s">
        <v>152</v>
      </c>
      <c r="D3" s="994"/>
      <c r="E3" s="994"/>
      <c r="F3" s="994"/>
      <c r="G3" s="994"/>
      <c r="H3" s="994"/>
      <c r="I3" s="994"/>
      <c r="J3" s="994"/>
      <c r="K3" s="994"/>
      <c r="L3" s="994"/>
      <c r="M3" s="994"/>
      <c r="N3" s="994"/>
      <c r="O3" s="995"/>
      <c r="P3" s="76" t="s">
        <v>153</v>
      </c>
      <c r="Q3" s="105" t="s">
        <v>154</v>
      </c>
    </row>
    <row r="4" spans="1:42" s="10" customFormat="1" ht="14.25" customHeight="1" x14ac:dyDescent="0.2">
      <c r="A4" s="101"/>
      <c r="I4" s="107"/>
      <c r="L4" s="107"/>
    </row>
    <row r="5" spans="1:42" s="10" customFormat="1" ht="40.5" customHeight="1" x14ac:dyDescent="0.2">
      <c r="A5" s="1139" t="s">
        <v>35</v>
      </c>
      <c r="B5" s="1139"/>
      <c r="C5" s="1009">
        <v>43577</v>
      </c>
      <c r="D5" s="1009"/>
      <c r="E5" s="1009"/>
      <c r="F5" s="294" t="s">
        <v>83</v>
      </c>
      <c r="G5" s="293">
        <v>43585</v>
      </c>
      <c r="I5" s="294" t="s">
        <v>37</v>
      </c>
      <c r="J5" s="180">
        <v>43738</v>
      </c>
      <c r="L5" s="1140" t="s">
        <v>38</v>
      </c>
      <c r="M5" s="1141"/>
      <c r="N5" s="1009">
        <f>MAX(L16:L29)</f>
        <v>43830</v>
      </c>
      <c r="O5" s="1009"/>
    </row>
    <row r="6" spans="1:42" s="10" customFormat="1" ht="3" customHeight="1" x14ac:dyDescent="0.2">
      <c r="A6" s="101"/>
      <c r="I6" s="107"/>
      <c r="L6" s="107"/>
    </row>
    <row r="7" spans="1:42" s="10" customFormat="1" ht="27" customHeight="1" x14ac:dyDescent="0.2">
      <c r="A7" s="38" t="s">
        <v>39</v>
      </c>
      <c r="C7" s="1126" t="s">
        <v>30</v>
      </c>
      <c r="D7" s="1127"/>
      <c r="E7" s="1127"/>
      <c r="F7" s="1127"/>
      <c r="G7" s="1127"/>
      <c r="H7" s="1127"/>
      <c r="I7" s="1127"/>
      <c r="J7" s="1127"/>
      <c r="K7" s="1127"/>
      <c r="L7" s="1127"/>
      <c r="M7" s="1127"/>
      <c r="N7" s="1127"/>
      <c r="O7" s="1127"/>
      <c r="P7" s="1127"/>
      <c r="Q7" s="1128"/>
    </row>
    <row r="8" spans="1:42" s="10" customFormat="1" ht="3" customHeight="1" x14ac:dyDescent="0.2">
      <c r="A8" s="38"/>
      <c r="I8" s="107"/>
      <c r="L8" s="107"/>
    </row>
    <row r="9" spans="1:42" s="10" customFormat="1" ht="60" customHeight="1" x14ac:dyDescent="0.2">
      <c r="A9" s="1129" t="s">
        <v>41</v>
      </c>
      <c r="B9" s="1129"/>
      <c r="C9" s="1126" t="s">
        <v>729</v>
      </c>
      <c r="D9" s="1127"/>
      <c r="E9" s="1127"/>
      <c r="F9" s="1127"/>
      <c r="G9" s="1127"/>
      <c r="H9" s="1127"/>
      <c r="I9" s="1127"/>
      <c r="J9" s="1127"/>
      <c r="K9" s="1127"/>
      <c r="L9" s="1127"/>
      <c r="M9" s="1127"/>
      <c r="N9" s="1127"/>
      <c r="O9" s="1127"/>
      <c r="P9" s="1127"/>
      <c r="Q9" s="1128"/>
    </row>
    <row r="10" spans="1:42" s="10" customFormat="1" ht="3" customHeight="1" x14ac:dyDescent="0.2">
      <c r="A10" s="295"/>
      <c r="B10" s="295"/>
      <c r="C10" s="11"/>
      <c r="D10" s="11"/>
      <c r="E10" s="11"/>
      <c r="F10" s="11"/>
      <c r="G10" s="11"/>
      <c r="H10" s="11"/>
      <c r="I10" s="77"/>
      <c r="J10" s="11"/>
      <c r="K10" s="11"/>
      <c r="L10" s="77"/>
      <c r="M10" s="11"/>
      <c r="N10" s="11"/>
    </row>
    <row r="11" spans="1:42" s="10" customFormat="1" ht="53.25" customHeight="1" x14ac:dyDescent="0.2">
      <c r="A11" s="1129" t="s">
        <v>43</v>
      </c>
      <c r="B11" s="1129"/>
      <c r="C11" s="976" t="s">
        <v>730</v>
      </c>
      <c r="D11" s="977"/>
      <c r="E11" s="977"/>
      <c r="F11" s="977"/>
      <c r="G11" s="977"/>
      <c r="H11" s="977"/>
      <c r="I11" s="977"/>
      <c r="J11" s="977"/>
      <c r="K11" s="977"/>
      <c r="L11" s="977"/>
      <c r="M11" s="977"/>
      <c r="N11" s="977"/>
      <c r="O11" s="977"/>
      <c r="P11" s="977"/>
      <c r="Q11" s="978"/>
    </row>
    <row r="12" spans="1:42" s="10" customFormat="1" ht="3" customHeight="1" x14ac:dyDescent="0.2">
      <c r="A12" s="295"/>
      <c r="B12" s="295"/>
      <c r="C12" s="11"/>
      <c r="D12" s="11"/>
      <c r="E12" s="11"/>
      <c r="F12" s="11"/>
      <c r="G12" s="11"/>
      <c r="H12" s="11"/>
      <c r="I12" s="77"/>
      <c r="J12" s="11"/>
      <c r="K12" s="11"/>
      <c r="L12" s="77"/>
      <c r="M12" s="11"/>
      <c r="N12" s="11"/>
    </row>
    <row r="13" spans="1:42" s="10" customFormat="1" ht="43.5" customHeight="1" x14ac:dyDescent="0.2">
      <c r="A13" s="1129" t="s">
        <v>45</v>
      </c>
      <c r="B13" s="1129"/>
      <c r="C13" s="981" t="s">
        <v>731</v>
      </c>
      <c r="D13" s="982"/>
      <c r="E13" s="982"/>
      <c r="F13" s="982"/>
      <c r="G13" s="982"/>
      <c r="H13" s="982"/>
      <c r="I13" s="982"/>
      <c r="J13" s="982"/>
      <c r="K13" s="982"/>
      <c r="L13" s="982"/>
      <c r="M13" s="982"/>
      <c r="N13" s="982"/>
      <c r="O13" s="982"/>
      <c r="P13" s="982"/>
      <c r="Q13" s="983"/>
    </row>
    <row r="14" spans="1:42" s="10" customFormat="1" ht="27.75" customHeight="1" x14ac:dyDescent="0.2">
      <c r="A14" s="199" t="s">
        <v>47</v>
      </c>
      <c r="I14" s="107"/>
      <c r="L14" s="107"/>
    </row>
    <row r="15" spans="1:42" s="290" customFormat="1" ht="39.75" customHeight="1" x14ac:dyDescent="0.25">
      <c r="A15" s="296" t="s">
        <v>48</v>
      </c>
      <c r="B15" s="887" t="s">
        <v>49</v>
      </c>
      <c r="C15" s="887"/>
      <c r="D15" s="887"/>
      <c r="E15" s="887"/>
      <c r="F15" s="292" t="s">
        <v>381</v>
      </c>
      <c r="G15" s="292" t="s">
        <v>50</v>
      </c>
      <c r="H15" s="292" t="s">
        <v>51</v>
      </c>
      <c r="I15" s="292" t="s">
        <v>52</v>
      </c>
      <c r="J15" s="292" t="s">
        <v>53</v>
      </c>
      <c r="K15" s="292" t="s">
        <v>54</v>
      </c>
      <c r="L15" s="292" t="s">
        <v>55</v>
      </c>
      <c r="M15" s="292" t="s">
        <v>56</v>
      </c>
      <c r="N15" s="292" t="s">
        <v>57</v>
      </c>
      <c r="O15" s="292" t="s">
        <v>58</v>
      </c>
      <c r="P15" s="292" t="s">
        <v>158</v>
      </c>
      <c r="Q15" s="292" t="s">
        <v>60</v>
      </c>
      <c r="R15" s="292" t="s">
        <v>274</v>
      </c>
      <c r="S15" s="31"/>
      <c r="T15" s="31"/>
      <c r="U15" s="31"/>
      <c r="V15" s="31"/>
      <c r="W15" s="31"/>
      <c r="X15" s="31"/>
      <c r="Y15" s="31"/>
      <c r="Z15" s="31"/>
      <c r="AA15" s="31"/>
      <c r="AB15" s="31"/>
      <c r="AC15" s="31"/>
      <c r="AD15" s="31"/>
      <c r="AE15" s="31"/>
      <c r="AF15" s="31"/>
      <c r="AG15" s="31"/>
      <c r="AH15" s="31"/>
      <c r="AI15" s="31"/>
      <c r="AJ15" s="31"/>
      <c r="AK15" s="31"/>
      <c r="AL15" s="31"/>
      <c r="AM15" s="31"/>
      <c r="AN15" s="31"/>
      <c r="AO15" s="31"/>
    </row>
    <row r="16" spans="1:42" s="290" customFormat="1" ht="132" customHeight="1" x14ac:dyDescent="0.25">
      <c r="A16" s="27">
        <v>1</v>
      </c>
      <c r="B16" s="1125" t="s">
        <v>923</v>
      </c>
      <c r="C16" s="1125"/>
      <c r="D16" s="1125"/>
      <c r="E16" s="1125"/>
      <c r="F16" s="289" t="s">
        <v>732</v>
      </c>
      <c r="G16" s="289" t="s">
        <v>733</v>
      </c>
      <c r="H16" s="291" t="s">
        <v>734</v>
      </c>
      <c r="I16" s="28" t="s">
        <v>735</v>
      </c>
      <c r="J16" s="192" t="s">
        <v>736</v>
      </c>
      <c r="K16" s="192">
        <v>1</v>
      </c>
      <c r="L16" s="6">
        <v>43634</v>
      </c>
      <c r="M16" s="6"/>
      <c r="N16" s="311">
        <v>1</v>
      </c>
      <c r="O16" s="22"/>
      <c r="P16" s="291" t="s">
        <v>963</v>
      </c>
      <c r="Q16" s="289"/>
      <c r="R16" s="312">
        <v>1</v>
      </c>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row>
    <row r="17" spans="1:42" ht="348" customHeight="1" x14ac:dyDescent="0.2">
      <c r="A17" s="27">
        <v>2</v>
      </c>
      <c r="B17" s="1117" t="s">
        <v>737</v>
      </c>
      <c r="C17" s="1117"/>
      <c r="D17" s="1117"/>
      <c r="E17" s="1117"/>
      <c r="F17" s="289" t="s">
        <v>738</v>
      </c>
      <c r="G17" s="289" t="s">
        <v>924</v>
      </c>
      <c r="H17" s="291" t="s">
        <v>739</v>
      </c>
      <c r="I17" s="28" t="s">
        <v>740</v>
      </c>
      <c r="J17" s="192" t="s">
        <v>741</v>
      </c>
      <c r="K17" s="192">
        <v>1</v>
      </c>
      <c r="L17" s="6">
        <v>43615</v>
      </c>
      <c r="M17" s="6"/>
      <c r="N17" s="311">
        <v>1</v>
      </c>
      <c r="O17" s="22"/>
      <c r="P17" s="6" t="s">
        <v>964</v>
      </c>
      <c r="Q17" s="313"/>
      <c r="R17" s="312">
        <v>1</v>
      </c>
      <c r="AP17" s="10"/>
    </row>
    <row r="18" spans="1:42" ht="145.5" customHeight="1" x14ac:dyDescent="0.2">
      <c r="A18" s="27">
        <v>3</v>
      </c>
      <c r="B18" s="1125" t="s">
        <v>925</v>
      </c>
      <c r="C18" s="1125"/>
      <c r="D18" s="1125"/>
      <c r="E18" s="1125"/>
      <c r="F18" s="289" t="s">
        <v>742</v>
      </c>
      <c r="G18" s="289" t="s">
        <v>743</v>
      </c>
      <c r="H18" s="291" t="s">
        <v>744</v>
      </c>
      <c r="I18" s="28" t="s">
        <v>745</v>
      </c>
      <c r="J18" s="192" t="s">
        <v>746</v>
      </c>
      <c r="K18" s="192">
        <v>1</v>
      </c>
      <c r="L18" s="6">
        <v>43615</v>
      </c>
      <c r="M18" s="6">
        <v>43615</v>
      </c>
      <c r="N18" s="311">
        <v>1</v>
      </c>
      <c r="O18" s="22"/>
      <c r="P18" s="6" t="s">
        <v>965</v>
      </c>
      <c r="Q18" s="313"/>
      <c r="R18" s="312">
        <v>1</v>
      </c>
      <c r="AP18" s="10"/>
    </row>
    <row r="19" spans="1:42" ht="145.5" customHeight="1" x14ac:dyDescent="0.2">
      <c r="A19" s="27">
        <v>4</v>
      </c>
      <c r="B19" s="1130" t="s">
        <v>926</v>
      </c>
      <c r="C19" s="1131"/>
      <c r="D19" s="1131"/>
      <c r="E19" s="1132"/>
      <c r="F19" s="289" t="s">
        <v>747</v>
      </c>
      <c r="G19" s="289" t="s">
        <v>748</v>
      </c>
      <c r="H19" s="291" t="s">
        <v>749</v>
      </c>
      <c r="I19" s="192" t="s">
        <v>750</v>
      </c>
      <c r="J19" s="192" t="s">
        <v>751</v>
      </c>
      <c r="K19" s="192" t="s">
        <v>752</v>
      </c>
      <c r="L19" s="6">
        <v>43738</v>
      </c>
      <c r="M19" s="6">
        <v>43738</v>
      </c>
      <c r="N19" s="311">
        <v>1</v>
      </c>
      <c r="O19" s="22"/>
      <c r="P19" s="6" t="s">
        <v>966</v>
      </c>
      <c r="Q19" s="313"/>
      <c r="R19" s="271">
        <v>1</v>
      </c>
      <c r="AP19" s="10"/>
    </row>
    <row r="20" spans="1:42" ht="162.75" customHeight="1" x14ac:dyDescent="0.2">
      <c r="A20" s="27">
        <v>5</v>
      </c>
      <c r="B20" s="1125" t="s">
        <v>927</v>
      </c>
      <c r="C20" s="1125"/>
      <c r="D20" s="1125"/>
      <c r="E20" s="1125"/>
      <c r="F20" s="289" t="s">
        <v>753</v>
      </c>
      <c r="G20" s="289" t="s">
        <v>754</v>
      </c>
      <c r="H20" s="291" t="s">
        <v>755</v>
      </c>
      <c r="I20" s="28" t="s">
        <v>756</v>
      </c>
      <c r="J20" s="192" t="s">
        <v>757</v>
      </c>
      <c r="K20" s="192" t="s">
        <v>752</v>
      </c>
      <c r="L20" s="6">
        <v>43738</v>
      </c>
      <c r="M20" s="6">
        <v>43697</v>
      </c>
      <c r="N20" s="311">
        <v>1</v>
      </c>
      <c r="O20" s="22"/>
      <c r="P20" s="6" t="s">
        <v>967</v>
      </c>
      <c r="Q20" s="313"/>
      <c r="R20" s="271">
        <v>1</v>
      </c>
      <c r="AP20" s="10"/>
    </row>
    <row r="21" spans="1:42" ht="204" customHeight="1" x14ac:dyDescent="0.2">
      <c r="A21" s="27">
        <v>6</v>
      </c>
      <c r="B21" s="1125" t="s">
        <v>758</v>
      </c>
      <c r="C21" s="1125"/>
      <c r="D21" s="1125"/>
      <c r="E21" s="1125"/>
      <c r="F21" s="289" t="s">
        <v>759</v>
      </c>
      <c r="G21" s="289" t="s">
        <v>760</v>
      </c>
      <c r="H21" s="291" t="s">
        <v>761</v>
      </c>
      <c r="I21" s="291" t="s">
        <v>756</v>
      </c>
      <c r="J21" s="192" t="s">
        <v>762</v>
      </c>
      <c r="K21" s="192" t="s">
        <v>752</v>
      </c>
      <c r="L21" s="6">
        <v>43646</v>
      </c>
      <c r="M21" s="6">
        <v>43738</v>
      </c>
      <c r="N21" s="311">
        <v>1</v>
      </c>
      <c r="O21" s="22"/>
      <c r="P21" s="6" t="s">
        <v>968</v>
      </c>
      <c r="Q21" s="313"/>
      <c r="R21" s="271">
        <v>1</v>
      </c>
      <c r="AP21" s="10"/>
    </row>
    <row r="22" spans="1:42" s="7" customFormat="1" ht="153" customHeight="1" x14ac:dyDescent="0.2">
      <c r="A22" s="27">
        <v>7</v>
      </c>
      <c r="B22" s="1125" t="s">
        <v>928</v>
      </c>
      <c r="C22" s="1125"/>
      <c r="D22" s="1125"/>
      <c r="E22" s="1125"/>
      <c r="F22" s="289" t="s">
        <v>763</v>
      </c>
      <c r="G22" s="289" t="s">
        <v>929</v>
      </c>
      <c r="H22" s="291" t="s">
        <v>764</v>
      </c>
      <c r="I22" s="28" t="s">
        <v>765</v>
      </c>
      <c r="J22" s="192" t="s">
        <v>766</v>
      </c>
      <c r="K22" s="192" t="s">
        <v>752</v>
      </c>
      <c r="L22" s="6">
        <v>43738</v>
      </c>
      <c r="M22" s="6">
        <v>43738</v>
      </c>
      <c r="N22" s="311">
        <v>1</v>
      </c>
      <c r="O22" s="22"/>
      <c r="P22" s="6" t="s">
        <v>767</v>
      </c>
      <c r="Q22" s="313"/>
      <c r="R22" s="271">
        <v>1</v>
      </c>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row>
    <row r="23" spans="1:42" ht="157.5" customHeight="1" x14ac:dyDescent="0.2">
      <c r="A23" s="27">
        <v>8</v>
      </c>
      <c r="B23" s="1125" t="s">
        <v>768</v>
      </c>
      <c r="C23" s="1125"/>
      <c r="D23" s="1125"/>
      <c r="E23" s="1125"/>
      <c r="F23" s="289" t="s">
        <v>769</v>
      </c>
      <c r="G23" s="289" t="s">
        <v>770</v>
      </c>
      <c r="H23" s="291" t="s">
        <v>771</v>
      </c>
      <c r="I23" s="192" t="s">
        <v>772</v>
      </c>
      <c r="J23" s="192" t="s">
        <v>773</v>
      </c>
      <c r="K23" s="192" t="s">
        <v>752</v>
      </c>
      <c r="L23" s="6">
        <v>43738</v>
      </c>
      <c r="M23" s="6">
        <v>43738</v>
      </c>
      <c r="N23" s="311">
        <v>1</v>
      </c>
      <c r="O23" s="22"/>
      <c r="P23" s="6" t="s">
        <v>969</v>
      </c>
      <c r="Q23" s="313"/>
      <c r="R23" s="271">
        <v>1</v>
      </c>
      <c r="AP23" s="10"/>
    </row>
    <row r="24" spans="1:42" ht="219" customHeight="1" x14ac:dyDescent="0.2">
      <c r="A24" s="27">
        <v>9</v>
      </c>
      <c r="B24" s="1125" t="s">
        <v>774</v>
      </c>
      <c r="C24" s="1117"/>
      <c r="D24" s="1117"/>
      <c r="E24" s="1117"/>
      <c r="F24" s="1117" t="s">
        <v>775</v>
      </c>
      <c r="G24" s="1117" t="s">
        <v>776</v>
      </c>
      <c r="H24" s="291" t="s">
        <v>777</v>
      </c>
      <c r="I24" s="28" t="s">
        <v>778</v>
      </c>
      <c r="J24" s="192" t="s">
        <v>779</v>
      </c>
      <c r="K24" s="192">
        <v>5</v>
      </c>
      <c r="L24" s="6">
        <v>43738</v>
      </c>
      <c r="M24" s="6">
        <v>43738</v>
      </c>
      <c r="N24" s="311">
        <v>1</v>
      </c>
      <c r="O24" s="1121"/>
      <c r="P24" s="1122" t="s">
        <v>970</v>
      </c>
      <c r="Q24" s="1123"/>
      <c r="R24" s="1124">
        <v>1</v>
      </c>
      <c r="AP24" s="10"/>
    </row>
    <row r="25" spans="1:42" ht="147" customHeight="1" x14ac:dyDescent="0.2">
      <c r="A25" s="27">
        <v>10</v>
      </c>
      <c r="B25" s="1117" t="s">
        <v>780</v>
      </c>
      <c r="C25" s="1117"/>
      <c r="D25" s="1117"/>
      <c r="E25" s="1117"/>
      <c r="F25" s="1117"/>
      <c r="G25" s="1117"/>
      <c r="H25" s="291" t="s">
        <v>777</v>
      </c>
      <c r="I25" s="28" t="s">
        <v>778</v>
      </c>
      <c r="J25" s="192" t="s">
        <v>779</v>
      </c>
      <c r="K25" s="192">
        <v>5</v>
      </c>
      <c r="L25" s="6">
        <v>43738</v>
      </c>
      <c r="M25" s="6">
        <v>43738</v>
      </c>
      <c r="N25" s="311">
        <v>1</v>
      </c>
      <c r="O25" s="1121"/>
      <c r="P25" s="1122"/>
      <c r="Q25" s="1123"/>
      <c r="R25" s="1124"/>
      <c r="AP25" s="10"/>
    </row>
    <row r="26" spans="1:42" ht="248.25" customHeight="1" x14ac:dyDescent="0.2">
      <c r="A26" s="27">
        <v>11</v>
      </c>
      <c r="B26" s="864" t="s">
        <v>781</v>
      </c>
      <c r="C26" s="864"/>
      <c r="D26" s="864"/>
      <c r="E26" s="864"/>
      <c r="F26" s="1117"/>
      <c r="G26" s="1117"/>
      <c r="H26" s="291" t="s">
        <v>777</v>
      </c>
      <c r="I26" s="28" t="s">
        <v>778</v>
      </c>
      <c r="J26" s="192" t="s">
        <v>779</v>
      </c>
      <c r="K26" s="192">
        <v>5</v>
      </c>
      <c r="L26" s="6">
        <v>43738</v>
      </c>
      <c r="M26" s="6">
        <v>43738</v>
      </c>
      <c r="N26" s="311">
        <v>1</v>
      </c>
      <c r="O26" s="1121"/>
      <c r="P26" s="1122"/>
      <c r="Q26" s="1123"/>
      <c r="R26" s="1124"/>
      <c r="AP26" s="10"/>
    </row>
    <row r="27" spans="1:42" ht="196.5" customHeight="1" x14ac:dyDescent="0.2">
      <c r="A27" s="27">
        <v>12</v>
      </c>
      <c r="B27" s="1117" t="s">
        <v>782</v>
      </c>
      <c r="C27" s="1117"/>
      <c r="D27" s="1117"/>
      <c r="E27" s="1117"/>
      <c r="F27" s="1117"/>
      <c r="G27" s="1117"/>
      <c r="H27" s="291" t="s">
        <v>777</v>
      </c>
      <c r="I27" s="28" t="s">
        <v>778</v>
      </c>
      <c r="J27" s="192" t="s">
        <v>779</v>
      </c>
      <c r="K27" s="192">
        <v>5</v>
      </c>
      <c r="L27" s="6">
        <v>43738</v>
      </c>
      <c r="M27" s="6">
        <v>43738</v>
      </c>
      <c r="N27" s="311">
        <v>1</v>
      </c>
      <c r="O27" s="1121"/>
      <c r="P27" s="1122"/>
      <c r="Q27" s="1123"/>
      <c r="R27" s="1124"/>
      <c r="AP27" s="10"/>
    </row>
    <row r="28" spans="1:42" ht="189.75" customHeight="1" x14ac:dyDescent="0.2">
      <c r="A28" s="27">
        <v>13</v>
      </c>
      <c r="B28" s="1117" t="s">
        <v>783</v>
      </c>
      <c r="C28" s="1117"/>
      <c r="D28" s="1117"/>
      <c r="E28" s="1117"/>
      <c r="F28" s="1117"/>
      <c r="G28" s="1117"/>
      <c r="H28" s="291" t="s">
        <v>777</v>
      </c>
      <c r="I28" s="28" t="s">
        <v>778</v>
      </c>
      <c r="J28" s="192" t="s">
        <v>779</v>
      </c>
      <c r="K28" s="192">
        <v>5</v>
      </c>
      <c r="L28" s="6">
        <v>43738</v>
      </c>
      <c r="M28" s="6">
        <v>43738</v>
      </c>
      <c r="N28" s="311">
        <v>1</v>
      </c>
      <c r="O28" s="1121"/>
      <c r="P28" s="1122"/>
      <c r="Q28" s="1123"/>
      <c r="R28" s="1124"/>
      <c r="AP28" s="10"/>
    </row>
    <row r="29" spans="1:42" s="7" customFormat="1" ht="81" customHeight="1" x14ac:dyDescent="0.2">
      <c r="A29" s="27">
        <v>14</v>
      </c>
      <c r="B29" s="1117" t="s">
        <v>930</v>
      </c>
      <c r="C29" s="1117"/>
      <c r="D29" s="1117"/>
      <c r="E29" s="1117"/>
      <c r="F29" s="289" t="s">
        <v>784</v>
      </c>
      <c r="G29" s="289" t="s">
        <v>266</v>
      </c>
      <c r="H29" s="289" t="s">
        <v>785</v>
      </c>
      <c r="I29" s="28" t="s">
        <v>778</v>
      </c>
      <c r="J29" s="192" t="s">
        <v>786</v>
      </c>
      <c r="K29" s="192">
        <v>9</v>
      </c>
      <c r="L29" s="6">
        <v>43830</v>
      </c>
      <c r="M29" s="6"/>
      <c r="N29" s="311">
        <v>1</v>
      </c>
      <c r="O29" s="22"/>
      <c r="P29" s="314"/>
      <c r="Q29" s="289"/>
      <c r="R29" s="271">
        <v>1</v>
      </c>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row>
    <row r="30" spans="1:42" s="10" customFormat="1" x14ac:dyDescent="0.2">
      <c r="I30" s="107"/>
      <c r="L30" s="107"/>
    </row>
    <row r="31" spans="1:42" s="10" customFormat="1" ht="33.75" customHeight="1" x14ac:dyDescent="0.2">
      <c r="A31" s="101" t="s">
        <v>77</v>
      </c>
      <c r="D31" s="1118"/>
      <c r="E31" s="1118"/>
      <c r="F31" s="1118"/>
      <c r="G31" s="1118"/>
      <c r="H31" s="1118"/>
      <c r="I31" s="1118"/>
      <c r="J31" s="1118"/>
      <c r="K31" s="1118"/>
      <c r="L31" s="1118"/>
      <c r="M31" s="1118"/>
    </row>
    <row r="32" spans="1:42" s="10" customFormat="1" ht="24" customHeight="1" x14ac:dyDescent="0.2">
      <c r="A32" s="1119" t="s">
        <v>45</v>
      </c>
      <c r="B32" s="1119"/>
      <c r="C32" s="1119"/>
      <c r="D32" s="937" t="s">
        <v>731</v>
      </c>
      <c r="E32" s="938"/>
      <c r="F32" s="938"/>
      <c r="G32" s="938"/>
      <c r="H32" s="938"/>
      <c r="I32" s="938"/>
      <c r="J32" s="938"/>
      <c r="K32" s="938"/>
      <c r="L32" s="938"/>
      <c r="M32" s="939"/>
    </row>
    <row r="33" spans="1:13" s="10" customFormat="1" ht="24" customHeight="1" x14ac:dyDescent="0.2">
      <c r="A33" s="1119"/>
      <c r="B33" s="1119"/>
      <c r="C33" s="1119"/>
      <c r="D33" s="940"/>
      <c r="E33" s="941"/>
      <c r="F33" s="941"/>
      <c r="G33" s="941"/>
      <c r="H33" s="941"/>
      <c r="I33" s="941"/>
      <c r="J33" s="941"/>
      <c r="K33" s="941"/>
      <c r="L33" s="941"/>
      <c r="M33" s="942"/>
    </row>
    <row r="34" spans="1:13" s="10" customFormat="1" x14ac:dyDescent="0.2">
      <c r="I34" s="107"/>
      <c r="L34" s="107"/>
    </row>
    <row r="35" spans="1:13" s="10" customFormat="1" ht="32.25" customHeight="1" x14ac:dyDescent="0.2">
      <c r="A35" s="1120" t="s">
        <v>78</v>
      </c>
      <c r="B35" s="1120"/>
      <c r="C35" s="1120"/>
      <c r="D35" s="1120"/>
      <c r="E35" s="1120"/>
      <c r="F35" s="200" t="s">
        <v>270</v>
      </c>
      <c r="G35" s="200" t="s">
        <v>271</v>
      </c>
      <c r="I35" s="107"/>
      <c r="L35" s="107"/>
    </row>
    <row r="36" spans="1:13" s="10" customFormat="1" ht="60" customHeight="1" x14ac:dyDescent="0.2">
      <c r="A36" s="1116" t="s">
        <v>81</v>
      </c>
      <c r="B36" s="1116"/>
      <c r="C36" s="1116"/>
      <c r="D36" s="1116"/>
      <c r="E36" s="1116"/>
      <c r="F36" s="270">
        <f>(N16+N17+N18+N21)/4</f>
        <v>1</v>
      </c>
      <c r="G36" s="270">
        <f>(R16+R17+R18+R21)/4</f>
        <v>1</v>
      </c>
      <c r="I36" s="107"/>
      <c r="J36" s="117" t="s">
        <v>275</v>
      </c>
      <c r="L36" s="107"/>
    </row>
    <row r="37" spans="1:13" s="10" customFormat="1" ht="54" customHeight="1" x14ac:dyDescent="0.2">
      <c r="A37" s="1116" t="s">
        <v>82</v>
      </c>
      <c r="B37" s="1116"/>
      <c r="C37" s="1116"/>
      <c r="D37" s="1116"/>
      <c r="E37" s="1116"/>
      <c r="F37" s="271">
        <f>AVERAGE(N16:N29)</f>
        <v>1</v>
      </c>
      <c r="G37" s="271">
        <f>AVERAGE(R16:R29)</f>
        <v>1</v>
      </c>
      <c r="I37" s="107"/>
      <c r="L37" s="107"/>
    </row>
    <row r="38" spans="1:13" s="10" customFormat="1" x14ac:dyDescent="0.2">
      <c r="I38" s="107"/>
      <c r="L38" s="107"/>
    </row>
    <row r="39" spans="1:13" s="10" customFormat="1" x14ac:dyDescent="0.2">
      <c r="I39" s="107"/>
      <c r="L39" s="107"/>
    </row>
    <row r="40" spans="1:13" s="10" customFormat="1" x14ac:dyDescent="0.2">
      <c r="I40" s="107"/>
      <c r="L40" s="107"/>
    </row>
    <row r="41" spans="1:13" s="10" customFormat="1" x14ac:dyDescent="0.2">
      <c r="I41" s="107"/>
      <c r="L41" s="107"/>
    </row>
    <row r="42" spans="1:13" s="10" customFormat="1" x14ac:dyDescent="0.2">
      <c r="I42" s="107"/>
      <c r="L42" s="107"/>
    </row>
    <row r="43" spans="1:13" s="10" customFormat="1" x14ac:dyDescent="0.2">
      <c r="I43" s="107"/>
      <c r="L43" s="107"/>
    </row>
    <row r="44" spans="1:13" s="10" customFormat="1" x14ac:dyDescent="0.2">
      <c r="I44" s="107"/>
      <c r="L44" s="107"/>
    </row>
    <row r="45" spans="1:13" s="10" customFormat="1" x14ac:dyDescent="0.2">
      <c r="I45" s="107"/>
      <c r="L45" s="107"/>
    </row>
    <row r="46" spans="1:13" s="10" customFormat="1" x14ac:dyDescent="0.2">
      <c r="I46" s="107"/>
      <c r="L46" s="107"/>
    </row>
    <row r="47" spans="1:13" s="10" customFormat="1" x14ac:dyDescent="0.2">
      <c r="I47" s="107"/>
      <c r="L47" s="107"/>
    </row>
    <row r="48" spans="1:13" s="10" customFormat="1" x14ac:dyDescent="0.2">
      <c r="I48" s="107"/>
      <c r="L48" s="107"/>
    </row>
    <row r="49" spans="9:12" s="10" customFormat="1" x14ac:dyDescent="0.2">
      <c r="I49" s="107"/>
      <c r="L49" s="107"/>
    </row>
    <row r="50" spans="9:12" s="10" customFormat="1" x14ac:dyDescent="0.2">
      <c r="I50" s="107"/>
      <c r="L50" s="107"/>
    </row>
    <row r="51" spans="9:12" s="10" customFormat="1" x14ac:dyDescent="0.2">
      <c r="I51" s="107"/>
      <c r="L51" s="107"/>
    </row>
    <row r="52" spans="9:12" s="10" customFormat="1" x14ac:dyDescent="0.2">
      <c r="I52" s="107"/>
      <c r="L52" s="107"/>
    </row>
    <row r="53" spans="9:12" s="10" customFormat="1" x14ac:dyDescent="0.2">
      <c r="I53" s="107"/>
      <c r="L53" s="107"/>
    </row>
    <row r="54" spans="9:12" s="10" customFormat="1" x14ac:dyDescent="0.2">
      <c r="I54" s="107"/>
      <c r="L54" s="107"/>
    </row>
    <row r="55" spans="9:12" s="10" customFormat="1" x14ac:dyDescent="0.2">
      <c r="I55" s="107"/>
      <c r="L55" s="107"/>
    </row>
    <row r="56" spans="9:12" s="10" customFormat="1" x14ac:dyDescent="0.2">
      <c r="I56" s="107"/>
      <c r="L56" s="107"/>
    </row>
    <row r="57" spans="9:12" s="10" customFormat="1" x14ac:dyDescent="0.2">
      <c r="I57" s="107"/>
      <c r="L57" s="107"/>
    </row>
    <row r="58" spans="9:12" s="10" customFormat="1" x14ac:dyDescent="0.2">
      <c r="I58" s="107"/>
      <c r="L58" s="107"/>
    </row>
    <row r="59" spans="9:12" s="10" customFormat="1" x14ac:dyDescent="0.2">
      <c r="I59" s="107"/>
      <c r="L59" s="107"/>
    </row>
    <row r="60" spans="9:12" s="10" customFormat="1" x14ac:dyDescent="0.2">
      <c r="I60" s="107"/>
      <c r="L60" s="107"/>
    </row>
    <row r="61" spans="9:12" s="10" customFormat="1" x14ac:dyDescent="0.2">
      <c r="I61" s="107"/>
      <c r="L61" s="107"/>
    </row>
    <row r="62" spans="9:12" s="10" customFormat="1" x14ac:dyDescent="0.2">
      <c r="I62" s="107"/>
      <c r="L62" s="107"/>
    </row>
    <row r="63" spans="9:12" s="10" customFormat="1" x14ac:dyDescent="0.2">
      <c r="I63" s="107"/>
      <c r="L63" s="107"/>
    </row>
    <row r="64" spans="9:12" s="10" customFormat="1" x14ac:dyDescent="0.2">
      <c r="I64" s="107"/>
      <c r="L64" s="107"/>
    </row>
    <row r="65" spans="9:12" s="10" customFormat="1" x14ac:dyDescent="0.2">
      <c r="I65" s="107"/>
      <c r="L65" s="107"/>
    </row>
    <row r="66" spans="9:12" s="10" customFormat="1" x14ac:dyDescent="0.2">
      <c r="I66" s="107"/>
      <c r="L66" s="107"/>
    </row>
    <row r="67" spans="9:12" s="10" customFormat="1" x14ac:dyDescent="0.2">
      <c r="I67" s="107"/>
      <c r="L67" s="107"/>
    </row>
    <row r="68" spans="9:12" s="10" customFormat="1" x14ac:dyDescent="0.2">
      <c r="I68" s="107"/>
      <c r="L68" s="107"/>
    </row>
    <row r="69" spans="9:12" s="10" customFormat="1" x14ac:dyDescent="0.2">
      <c r="I69" s="107"/>
      <c r="L69" s="107"/>
    </row>
    <row r="70" spans="9:12" s="10" customFormat="1" x14ac:dyDescent="0.2">
      <c r="I70" s="107"/>
      <c r="L70" s="107"/>
    </row>
    <row r="71" spans="9:12" s="10" customFormat="1" x14ac:dyDescent="0.2">
      <c r="I71" s="107"/>
      <c r="L71" s="107"/>
    </row>
    <row r="72" spans="9:12" s="10" customFormat="1" x14ac:dyDescent="0.2">
      <c r="I72" s="107"/>
      <c r="L72" s="107"/>
    </row>
    <row r="73" spans="9:12" s="10" customFormat="1" x14ac:dyDescent="0.2">
      <c r="I73" s="107"/>
      <c r="L73" s="107"/>
    </row>
    <row r="74" spans="9:12" s="10" customFormat="1" x14ac:dyDescent="0.2">
      <c r="I74" s="107"/>
      <c r="L74" s="107"/>
    </row>
    <row r="75" spans="9:12" s="10" customFormat="1" x14ac:dyDescent="0.2">
      <c r="I75" s="107"/>
      <c r="L75" s="107"/>
    </row>
    <row r="76" spans="9:12" s="10" customFormat="1" x14ac:dyDescent="0.2">
      <c r="I76" s="107"/>
      <c r="L76" s="107"/>
    </row>
    <row r="77" spans="9:12" s="10" customFormat="1" x14ac:dyDescent="0.2">
      <c r="I77" s="107"/>
      <c r="L77" s="107"/>
    </row>
    <row r="78" spans="9:12" s="10" customFormat="1" x14ac:dyDescent="0.2">
      <c r="I78" s="107"/>
      <c r="L78" s="107"/>
    </row>
    <row r="79" spans="9:12" s="10" customFormat="1" x14ac:dyDescent="0.2">
      <c r="I79" s="107"/>
      <c r="L79" s="107"/>
    </row>
    <row r="80" spans="9:12" s="10" customFormat="1" x14ac:dyDescent="0.2">
      <c r="I80" s="107"/>
      <c r="L80" s="107"/>
    </row>
    <row r="81" spans="9:12" s="10" customFormat="1" x14ac:dyDescent="0.2">
      <c r="I81" s="107"/>
      <c r="L81" s="107"/>
    </row>
    <row r="82" spans="9:12" s="10" customFormat="1" x14ac:dyDescent="0.2">
      <c r="I82" s="107"/>
      <c r="L82" s="107"/>
    </row>
    <row r="83" spans="9:12" s="10" customFormat="1" x14ac:dyDescent="0.2">
      <c r="I83" s="107"/>
      <c r="L83" s="107"/>
    </row>
    <row r="84" spans="9:12" s="10" customFormat="1" x14ac:dyDescent="0.2">
      <c r="I84" s="107"/>
      <c r="L84" s="107"/>
    </row>
    <row r="85" spans="9:12" s="10" customFormat="1" x14ac:dyDescent="0.2">
      <c r="I85" s="107"/>
      <c r="L85" s="107"/>
    </row>
    <row r="86" spans="9:12" s="10" customFormat="1" x14ac:dyDescent="0.2">
      <c r="I86" s="107"/>
      <c r="L86" s="107"/>
    </row>
    <row r="87" spans="9:12" s="10" customFormat="1" x14ac:dyDescent="0.2">
      <c r="I87" s="107"/>
      <c r="L87" s="107"/>
    </row>
    <row r="88" spans="9:12" s="10" customFormat="1" x14ac:dyDescent="0.2">
      <c r="I88" s="107"/>
      <c r="L88" s="107"/>
    </row>
    <row r="89" spans="9:12" s="10" customFormat="1" x14ac:dyDescent="0.2">
      <c r="I89" s="107"/>
      <c r="L89" s="107"/>
    </row>
    <row r="90" spans="9:12" s="10" customFormat="1" x14ac:dyDescent="0.2">
      <c r="I90" s="107"/>
      <c r="L90" s="107"/>
    </row>
    <row r="91" spans="9:12" s="10" customFormat="1" x14ac:dyDescent="0.2">
      <c r="I91" s="107"/>
      <c r="L91" s="107"/>
    </row>
    <row r="92" spans="9:12" s="10" customFormat="1" x14ac:dyDescent="0.2">
      <c r="I92" s="107"/>
      <c r="L92" s="107"/>
    </row>
    <row r="93" spans="9:12" s="10" customFormat="1" x14ac:dyDescent="0.2">
      <c r="I93" s="107"/>
      <c r="L93" s="107"/>
    </row>
    <row r="94" spans="9:12" s="10" customFormat="1" x14ac:dyDescent="0.2">
      <c r="I94" s="107"/>
      <c r="L94" s="107"/>
    </row>
    <row r="95" spans="9:12" s="10" customFormat="1" x14ac:dyDescent="0.2">
      <c r="I95" s="107"/>
      <c r="L95" s="107"/>
    </row>
    <row r="96" spans="9:12" s="10" customFormat="1" x14ac:dyDescent="0.2">
      <c r="I96" s="107"/>
      <c r="L96" s="107"/>
    </row>
    <row r="97" spans="9:12" s="10" customFormat="1" x14ac:dyDescent="0.2">
      <c r="I97" s="107"/>
      <c r="L97" s="107"/>
    </row>
    <row r="98" spans="9:12" s="10" customFormat="1" x14ac:dyDescent="0.2">
      <c r="I98" s="107"/>
      <c r="L98" s="107"/>
    </row>
    <row r="99" spans="9:12" s="10" customFormat="1" x14ac:dyDescent="0.2">
      <c r="I99" s="107"/>
      <c r="L99" s="107"/>
    </row>
    <row r="100" spans="9:12" s="10" customFormat="1" x14ac:dyDescent="0.2">
      <c r="I100" s="107"/>
      <c r="L100" s="107"/>
    </row>
    <row r="101" spans="9:12" s="10" customFormat="1" x14ac:dyDescent="0.2">
      <c r="I101" s="107"/>
      <c r="L101" s="107"/>
    </row>
    <row r="102" spans="9:12" s="10" customFormat="1" x14ac:dyDescent="0.2">
      <c r="I102" s="107"/>
      <c r="L102" s="107"/>
    </row>
    <row r="103" spans="9:12" s="10" customFormat="1" x14ac:dyDescent="0.2">
      <c r="I103" s="107"/>
      <c r="L103" s="107"/>
    </row>
    <row r="104" spans="9:12" s="10" customFormat="1" x14ac:dyDescent="0.2">
      <c r="I104" s="107"/>
      <c r="L104" s="107"/>
    </row>
    <row r="105" spans="9:12" s="10" customFormat="1" x14ac:dyDescent="0.2">
      <c r="I105" s="107"/>
      <c r="L105" s="107"/>
    </row>
    <row r="106" spans="9:12" s="10" customFormat="1" x14ac:dyDescent="0.2">
      <c r="I106" s="107"/>
      <c r="L106" s="107"/>
    </row>
    <row r="107" spans="9:12" s="10" customFormat="1" x14ac:dyDescent="0.2">
      <c r="I107" s="107"/>
      <c r="L107" s="107"/>
    </row>
    <row r="108" spans="9:12" s="10" customFormat="1" x14ac:dyDescent="0.2">
      <c r="I108" s="107"/>
      <c r="L108" s="107"/>
    </row>
    <row r="109" spans="9:12" s="10" customFormat="1" x14ac:dyDescent="0.2">
      <c r="I109" s="107"/>
      <c r="L109" s="107"/>
    </row>
    <row r="110" spans="9:12" s="10" customFormat="1" x14ac:dyDescent="0.2">
      <c r="I110" s="107"/>
      <c r="L110" s="107"/>
    </row>
    <row r="111" spans="9:12" s="10" customFormat="1" x14ac:dyDescent="0.2">
      <c r="I111" s="107"/>
      <c r="L111" s="107"/>
    </row>
    <row r="112" spans="9:12" s="10" customFormat="1" x14ac:dyDescent="0.2">
      <c r="I112" s="107"/>
      <c r="L112" s="107"/>
    </row>
    <row r="113" spans="9:12" s="10" customFormat="1" x14ac:dyDescent="0.2">
      <c r="I113" s="107"/>
      <c r="L113" s="107"/>
    </row>
    <row r="114" spans="9:12" s="10" customFormat="1" x14ac:dyDescent="0.2">
      <c r="I114" s="107"/>
      <c r="L114" s="107"/>
    </row>
    <row r="115" spans="9:12" s="10" customFormat="1" x14ac:dyDescent="0.2">
      <c r="I115" s="107"/>
      <c r="L115" s="107"/>
    </row>
    <row r="116" spans="9:12" s="10" customFormat="1" x14ac:dyDescent="0.2">
      <c r="I116" s="107"/>
      <c r="L116" s="107"/>
    </row>
    <row r="117" spans="9:12" s="10" customFormat="1" x14ac:dyDescent="0.2">
      <c r="I117" s="107"/>
      <c r="L117" s="107"/>
    </row>
    <row r="118" spans="9:12" s="10" customFormat="1" x14ac:dyDescent="0.2">
      <c r="I118" s="107"/>
      <c r="L118" s="107"/>
    </row>
    <row r="119" spans="9:12" s="10" customFormat="1" x14ac:dyDescent="0.2">
      <c r="I119" s="107"/>
      <c r="L119" s="107"/>
    </row>
    <row r="120" spans="9:12" s="10" customFormat="1" x14ac:dyDescent="0.2">
      <c r="I120" s="107"/>
      <c r="L120" s="107"/>
    </row>
    <row r="121" spans="9:12" s="10" customFormat="1" x14ac:dyDescent="0.2">
      <c r="I121" s="107"/>
      <c r="L121" s="107"/>
    </row>
    <row r="122" spans="9:12" s="10" customFormat="1" x14ac:dyDescent="0.2">
      <c r="I122" s="107"/>
      <c r="L122" s="107"/>
    </row>
    <row r="123" spans="9:12" s="10" customFormat="1" x14ac:dyDescent="0.2">
      <c r="I123" s="107"/>
      <c r="L123" s="107"/>
    </row>
    <row r="124" spans="9:12" s="10" customFormat="1" x14ac:dyDescent="0.2">
      <c r="I124" s="107"/>
      <c r="L124" s="107"/>
    </row>
    <row r="125" spans="9:12" s="10" customFormat="1" x14ac:dyDescent="0.2">
      <c r="I125" s="107"/>
      <c r="L125" s="107"/>
    </row>
    <row r="126" spans="9:12" s="10" customFormat="1" x14ac:dyDescent="0.2">
      <c r="I126" s="107"/>
      <c r="L126" s="107"/>
    </row>
    <row r="127" spans="9:12" s="10" customFormat="1" x14ac:dyDescent="0.2">
      <c r="I127" s="107"/>
      <c r="L127" s="107"/>
    </row>
    <row r="128" spans="9:12" s="10" customFormat="1" x14ac:dyDescent="0.2">
      <c r="I128" s="107"/>
      <c r="L128" s="107"/>
    </row>
    <row r="129" spans="9:12" s="10" customFormat="1" x14ac:dyDescent="0.2">
      <c r="I129" s="107"/>
      <c r="L129" s="107"/>
    </row>
    <row r="130" spans="9:12" s="10" customFormat="1" x14ac:dyDescent="0.2">
      <c r="I130" s="107"/>
      <c r="L130" s="107"/>
    </row>
    <row r="131" spans="9:12" s="10" customFormat="1" x14ac:dyDescent="0.2">
      <c r="I131" s="107"/>
      <c r="L131" s="107"/>
    </row>
    <row r="132" spans="9:12" s="10" customFormat="1" x14ac:dyDescent="0.2">
      <c r="I132" s="107"/>
      <c r="L132" s="107"/>
    </row>
    <row r="133" spans="9:12" s="10" customFormat="1" x14ac:dyDescent="0.2">
      <c r="I133" s="107"/>
      <c r="L133" s="107"/>
    </row>
    <row r="134" spans="9:12" s="10" customFormat="1" x14ac:dyDescent="0.2">
      <c r="I134" s="107"/>
      <c r="L134" s="107"/>
    </row>
    <row r="135" spans="9:12" s="10" customFormat="1" x14ac:dyDescent="0.2">
      <c r="I135" s="107"/>
      <c r="L135" s="107"/>
    </row>
    <row r="136" spans="9:12" s="10" customFormat="1" x14ac:dyDescent="0.2">
      <c r="I136" s="107"/>
      <c r="L136" s="107"/>
    </row>
    <row r="137" spans="9:12" s="10" customFormat="1" x14ac:dyDescent="0.2">
      <c r="I137" s="107"/>
      <c r="L137" s="107"/>
    </row>
    <row r="138" spans="9:12" s="10" customFormat="1" x14ac:dyDescent="0.2">
      <c r="I138" s="107"/>
      <c r="L138" s="107"/>
    </row>
    <row r="139" spans="9:12" s="10" customFormat="1" x14ac:dyDescent="0.2">
      <c r="I139" s="107"/>
      <c r="L139" s="107"/>
    </row>
    <row r="140" spans="9:12" s="10" customFormat="1" x14ac:dyDescent="0.2">
      <c r="I140" s="107"/>
      <c r="L140" s="107"/>
    </row>
    <row r="141" spans="9:12" s="10" customFormat="1" x14ac:dyDescent="0.2">
      <c r="I141" s="107"/>
      <c r="L141" s="107"/>
    </row>
  </sheetData>
  <autoFilter ref="A15:AP29" xr:uid="{A1E80A9B-3E47-4C23-8213-29E39BEF78FF}">
    <filterColumn colId="1" showButton="0"/>
    <filterColumn colId="2" showButton="0"/>
    <filterColumn colId="3" showButton="0"/>
  </autoFilter>
  <mergeCells count="41">
    <mergeCell ref="A1:B3"/>
    <mergeCell ref="C1:O2"/>
    <mergeCell ref="C3:O3"/>
    <mergeCell ref="A5:B5"/>
    <mergeCell ref="C5:E5"/>
    <mergeCell ref="L5:M5"/>
    <mergeCell ref="N5:O5"/>
    <mergeCell ref="B20:E20"/>
    <mergeCell ref="C7:Q7"/>
    <mergeCell ref="A9:B9"/>
    <mergeCell ref="C9:Q9"/>
    <mergeCell ref="A11:B11"/>
    <mergeCell ref="C11:Q11"/>
    <mergeCell ref="A13:B13"/>
    <mergeCell ref="C13:Q13"/>
    <mergeCell ref="B15:E15"/>
    <mergeCell ref="B16:E16"/>
    <mergeCell ref="B17:E17"/>
    <mergeCell ref="B18:E18"/>
    <mergeCell ref="B19:E19"/>
    <mergeCell ref="B21:E21"/>
    <mergeCell ref="B22:E22"/>
    <mergeCell ref="B23:E23"/>
    <mergeCell ref="B24:E24"/>
    <mergeCell ref="F24:F28"/>
    <mergeCell ref="O24:O28"/>
    <mergeCell ref="P24:P28"/>
    <mergeCell ref="Q24:Q28"/>
    <mergeCell ref="R24:R28"/>
    <mergeCell ref="B25:E25"/>
    <mergeCell ref="B26:E26"/>
    <mergeCell ref="B27:E27"/>
    <mergeCell ref="B28:E28"/>
    <mergeCell ref="G24:G28"/>
    <mergeCell ref="A37:E37"/>
    <mergeCell ref="B29:E29"/>
    <mergeCell ref="D31:M31"/>
    <mergeCell ref="A32:C33"/>
    <mergeCell ref="D32:M33"/>
    <mergeCell ref="A35:E35"/>
    <mergeCell ref="A36:E36"/>
  </mergeCells>
  <pageMargins left="0.70866141732283472" right="0.70866141732283472" top="0.74803149606299213" bottom="0.74803149606299213" header="0.31496062992125984" footer="0.31496062992125984"/>
  <pageSetup scale="30" fitToHeight="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2374-BDA0-4260-92A5-4A2212EAB5E1}">
  <sheetPr filterMode="1"/>
  <dimension ref="A1:AN143"/>
  <sheetViews>
    <sheetView topLeftCell="I19" zoomScaleNormal="100" workbookViewId="0">
      <selection activeCell="P20" sqref="P20"/>
    </sheetView>
  </sheetViews>
  <sheetFormatPr baseColWidth="10" defaultColWidth="11.42578125" defaultRowHeight="15" x14ac:dyDescent="0.25"/>
  <cols>
    <col min="5" max="5" width="33.28515625" customWidth="1"/>
    <col min="6" max="6" width="48.7109375" customWidth="1"/>
    <col min="7" max="7" width="36.42578125" customWidth="1"/>
    <col min="8" max="8" width="33.42578125" customWidth="1"/>
    <col min="9" max="9" width="27.85546875" customWidth="1"/>
    <col min="10" max="10" width="26.85546875" customWidth="1"/>
    <col min="11" max="11" width="16.140625" customWidth="1"/>
    <col min="14" max="14" width="12.7109375" customWidth="1"/>
    <col min="15" max="15" width="35.42578125" customWidth="1"/>
    <col min="16" max="16" width="44.5703125" customWidth="1"/>
    <col min="17" max="17" width="30.85546875" customWidth="1"/>
    <col min="18" max="40" width="11.42578125" style="75"/>
  </cols>
  <sheetData>
    <row r="1" spans="1:38" x14ac:dyDescent="0.25">
      <c r="A1" s="844"/>
      <c r="B1" s="845"/>
      <c r="C1" s="850" t="s">
        <v>147</v>
      </c>
      <c r="D1" s="851"/>
      <c r="E1" s="851"/>
      <c r="F1" s="851"/>
      <c r="G1" s="851"/>
      <c r="H1" s="851"/>
      <c r="I1" s="851"/>
      <c r="J1" s="851"/>
      <c r="K1" s="851"/>
      <c r="L1" s="851"/>
      <c r="M1" s="851"/>
      <c r="N1" s="851"/>
      <c r="O1" s="852"/>
      <c r="P1" s="27" t="s">
        <v>148</v>
      </c>
      <c r="Q1" s="535" t="s">
        <v>149</v>
      </c>
    </row>
    <row r="2" spans="1:38" x14ac:dyDescent="0.25">
      <c r="A2" s="846"/>
      <c r="B2" s="847"/>
      <c r="C2" s="853"/>
      <c r="D2" s="854"/>
      <c r="E2" s="854"/>
      <c r="F2" s="854"/>
      <c r="G2" s="854"/>
      <c r="H2" s="854"/>
      <c r="I2" s="854"/>
      <c r="J2" s="854"/>
      <c r="K2" s="854"/>
      <c r="L2" s="854"/>
      <c r="M2" s="854"/>
      <c r="N2" s="854"/>
      <c r="O2" s="855"/>
      <c r="P2" s="27" t="s">
        <v>150</v>
      </c>
      <c r="Q2" s="201" t="s">
        <v>151</v>
      </c>
    </row>
    <row r="3" spans="1:38" x14ac:dyDescent="0.25">
      <c r="A3" s="848"/>
      <c r="B3" s="849"/>
      <c r="C3" s="856" t="s">
        <v>152</v>
      </c>
      <c r="D3" s="857"/>
      <c r="E3" s="857"/>
      <c r="F3" s="857"/>
      <c r="G3" s="857"/>
      <c r="H3" s="857"/>
      <c r="I3" s="857"/>
      <c r="J3" s="857"/>
      <c r="K3" s="857"/>
      <c r="L3" s="857"/>
      <c r="M3" s="857"/>
      <c r="N3" s="857"/>
      <c r="O3" s="858"/>
      <c r="P3" s="76" t="s">
        <v>153</v>
      </c>
      <c r="Q3" s="202" t="s">
        <v>154</v>
      </c>
    </row>
    <row r="4" spans="1:38" ht="15.75" x14ac:dyDescent="0.25">
      <c r="A4" s="106"/>
      <c r="B4" s="10"/>
      <c r="C4" s="10"/>
      <c r="D4" s="10"/>
      <c r="E4" s="10"/>
      <c r="F4" s="10"/>
      <c r="G4" s="10"/>
      <c r="H4" s="10"/>
      <c r="I4" s="107"/>
      <c r="J4" s="10"/>
      <c r="K4" s="10"/>
      <c r="L4" s="107"/>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8" ht="15.75" x14ac:dyDescent="0.25">
      <c r="A5" s="933" t="s">
        <v>35</v>
      </c>
      <c r="B5" s="933"/>
      <c r="C5" s="974">
        <v>43571</v>
      </c>
      <c r="D5" s="933" t="s">
        <v>83</v>
      </c>
      <c r="E5" s="933"/>
      <c r="F5" s="537"/>
      <c r="G5" s="974">
        <v>43603</v>
      </c>
      <c r="H5" s="10"/>
      <c r="I5" s="934" t="s">
        <v>37</v>
      </c>
      <c r="J5" s="1142">
        <v>43829</v>
      </c>
      <c r="K5" s="10"/>
      <c r="L5" s="934" t="s">
        <v>38</v>
      </c>
      <c r="M5" s="935"/>
      <c r="N5" s="1144">
        <f>MAX(L19:L29)</f>
        <v>43830</v>
      </c>
      <c r="O5" s="1145"/>
      <c r="P5" s="10"/>
      <c r="Q5" s="10"/>
      <c r="R5" s="10"/>
      <c r="S5" s="10"/>
      <c r="T5" s="10"/>
      <c r="U5" s="10"/>
      <c r="V5" s="10"/>
      <c r="W5" s="10"/>
      <c r="X5" s="10"/>
      <c r="Y5" s="10"/>
      <c r="Z5" s="10"/>
      <c r="AA5" s="10"/>
      <c r="AB5" s="10"/>
      <c r="AC5" s="10"/>
      <c r="AD5" s="10"/>
      <c r="AE5" s="10"/>
      <c r="AF5" s="10"/>
      <c r="AG5" s="10"/>
      <c r="AH5" s="10"/>
      <c r="AI5" s="10"/>
      <c r="AJ5" s="10"/>
      <c r="AK5" s="10"/>
      <c r="AL5" s="10"/>
    </row>
    <row r="6" spans="1:38" ht="15.75" x14ac:dyDescent="0.25">
      <c r="A6" s="933"/>
      <c r="B6" s="933"/>
      <c r="C6" s="975"/>
      <c r="D6" s="933"/>
      <c r="E6" s="933"/>
      <c r="F6" s="537"/>
      <c r="G6" s="975"/>
      <c r="H6" s="10"/>
      <c r="I6" s="934"/>
      <c r="J6" s="1143"/>
      <c r="K6" s="10"/>
      <c r="L6" s="934"/>
      <c r="M6" s="935"/>
      <c r="N6" s="1146"/>
      <c r="O6" s="1147"/>
      <c r="P6" s="10"/>
      <c r="Q6" s="10"/>
      <c r="R6" s="10"/>
      <c r="S6" s="10"/>
      <c r="T6" s="10"/>
      <c r="U6" s="10"/>
      <c r="V6" s="10"/>
      <c r="W6" s="10"/>
      <c r="X6" s="10"/>
      <c r="Y6" s="10"/>
      <c r="Z6" s="10"/>
      <c r="AA6" s="10"/>
      <c r="AB6" s="10"/>
      <c r="AC6" s="10"/>
      <c r="AD6" s="10"/>
      <c r="AE6" s="10"/>
      <c r="AF6" s="10"/>
      <c r="AG6" s="10"/>
      <c r="AH6" s="10"/>
      <c r="AI6" s="10"/>
      <c r="AJ6" s="10"/>
      <c r="AK6" s="10"/>
      <c r="AL6" s="10"/>
    </row>
    <row r="7" spans="1:38" ht="15.75" x14ac:dyDescent="0.25">
      <c r="A7" s="106"/>
      <c r="B7" s="10"/>
      <c r="C7" s="10"/>
      <c r="D7" s="10"/>
      <c r="E7" s="10"/>
      <c r="F7" s="10"/>
      <c r="G7" s="10"/>
      <c r="H7" s="10"/>
      <c r="I7" s="107"/>
      <c r="J7" s="10"/>
      <c r="K7" s="10"/>
      <c r="L7" s="107"/>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ht="15.75" x14ac:dyDescent="0.25">
      <c r="A8" s="108" t="s">
        <v>39</v>
      </c>
      <c r="B8" s="10"/>
      <c r="C8" s="976" t="s">
        <v>787</v>
      </c>
      <c r="D8" s="977"/>
      <c r="E8" s="977"/>
      <c r="F8" s="977"/>
      <c r="G8" s="977"/>
      <c r="H8" s="977"/>
      <c r="I8" s="977"/>
      <c r="J8" s="977"/>
      <c r="K8" s="977"/>
      <c r="L8" s="977"/>
      <c r="M8" s="977"/>
      <c r="N8" s="977"/>
      <c r="O8" s="977"/>
      <c r="P8" s="977"/>
      <c r="Q8" s="978"/>
      <c r="R8" s="10"/>
      <c r="S8" s="10"/>
      <c r="T8" s="10"/>
      <c r="U8" s="10"/>
      <c r="V8" s="10"/>
      <c r="W8" s="10"/>
      <c r="X8" s="10"/>
      <c r="Y8" s="10"/>
      <c r="Z8" s="10"/>
      <c r="AA8" s="10"/>
      <c r="AB8" s="10"/>
      <c r="AC8" s="10"/>
      <c r="AD8" s="10"/>
      <c r="AE8" s="10"/>
      <c r="AF8" s="10"/>
      <c r="AG8" s="10"/>
      <c r="AH8" s="10"/>
      <c r="AI8" s="10"/>
      <c r="AJ8" s="10"/>
      <c r="AK8" s="10"/>
      <c r="AL8" s="10"/>
    </row>
    <row r="9" spans="1:38" ht="15.75" x14ac:dyDescent="0.25">
      <c r="A9" s="108"/>
      <c r="B9" s="10"/>
      <c r="C9" s="10"/>
      <c r="D9" s="10"/>
      <c r="E9" s="10"/>
      <c r="F9" s="10"/>
      <c r="G9" s="10"/>
      <c r="H9" s="10"/>
      <c r="I9" s="107"/>
      <c r="J9" s="10"/>
      <c r="K9" s="10"/>
      <c r="L9" s="107"/>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16.5" x14ac:dyDescent="0.25">
      <c r="A10" s="979" t="s">
        <v>41</v>
      </c>
      <c r="B10" s="979"/>
      <c r="C10" s="1148" t="s">
        <v>1035</v>
      </c>
      <c r="D10" s="1149"/>
      <c r="E10" s="1149"/>
      <c r="F10" s="1149"/>
      <c r="G10" s="1149"/>
      <c r="H10" s="1149"/>
      <c r="I10" s="1149"/>
      <c r="J10" s="1149"/>
      <c r="K10" s="1149"/>
      <c r="L10" s="1149"/>
      <c r="M10" s="1149"/>
      <c r="N10" s="1149"/>
      <c r="O10" s="1149"/>
      <c r="P10" s="1149"/>
      <c r="Q10" s="1150"/>
      <c r="R10" s="10"/>
      <c r="S10" s="10"/>
      <c r="T10" s="10"/>
      <c r="U10" s="10"/>
      <c r="V10" s="10"/>
      <c r="W10" s="10"/>
      <c r="X10" s="10"/>
      <c r="Y10" s="10"/>
      <c r="Z10" s="10"/>
      <c r="AA10" s="10"/>
      <c r="AB10" s="10"/>
      <c r="AC10" s="10"/>
      <c r="AD10" s="10"/>
      <c r="AE10" s="10"/>
      <c r="AF10" s="10"/>
      <c r="AG10" s="10"/>
      <c r="AH10" s="10"/>
      <c r="AI10" s="10"/>
      <c r="AJ10" s="10"/>
      <c r="AK10" s="10"/>
      <c r="AL10" s="10"/>
    </row>
    <row r="11" spans="1:38" ht="15.75" x14ac:dyDescent="0.25">
      <c r="A11" s="538"/>
      <c r="B11" s="538"/>
      <c r="C11" s="11"/>
      <c r="D11" s="11"/>
      <c r="E11" s="11"/>
      <c r="F11" s="11"/>
      <c r="G11" s="11"/>
      <c r="H11" s="11"/>
      <c r="I11" s="77"/>
      <c r="J11" s="11"/>
      <c r="K11" s="11"/>
      <c r="L11" s="77"/>
      <c r="M11" s="11"/>
      <c r="N11" s="11"/>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5.75" x14ac:dyDescent="0.25">
      <c r="A12" s="979" t="s">
        <v>43</v>
      </c>
      <c r="B12" s="979"/>
      <c r="C12" s="1013" t="s">
        <v>788</v>
      </c>
      <c r="D12" s="977"/>
      <c r="E12" s="977"/>
      <c r="F12" s="977"/>
      <c r="G12" s="977"/>
      <c r="H12" s="977"/>
      <c r="I12" s="977"/>
      <c r="J12" s="977"/>
      <c r="K12" s="977"/>
      <c r="L12" s="977"/>
      <c r="M12" s="977"/>
      <c r="N12" s="977"/>
      <c r="O12" s="977"/>
      <c r="P12" s="977"/>
      <c r="Q12" s="978"/>
      <c r="R12" s="10"/>
      <c r="S12" s="10"/>
      <c r="T12" s="10"/>
      <c r="U12" s="10"/>
      <c r="V12" s="10"/>
      <c r="W12" s="10"/>
      <c r="X12" s="10"/>
      <c r="Y12" s="10"/>
      <c r="Z12" s="10"/>
      <c r="AA12" s="10"/>
      <c r="AB12" s="10"/>
      <c r="AC12" s="10"/>
      <c r="AD12" s="10"/>
      <c r="AE12" s="10"/>
      <c r="AF12" s="10"/>
      <c r="AG12" s="10"/>
      <c r="AH12" s="10"/>
      <c r="AI12" s="10"/>
      <c r="AJ12" s="10"/>
      <c r="AK12" s="10"/>
      <c r="AL12" s="10"/>
    </row>
    <row r="13" spans="1:38" ht="15.75" x14ac:dyDescent="0.25">
      <c r="A13" s="538"/>
      <c r="B13" s="538"/>
      <c r="C13" s="11"/>
      <c r="D13" s="11"/>
      <c r="E13" s="11"/>
      <c r="F13" s="11"/>
      <c r="G13" s="11"/>
      <c r="H13" s="11"/>
      <c r="I13" s="77"/>
      <c r="J13" s="11"/>
      <c r="K13" s="11"/>
      <c r="L13" s="77"/>
      <c r="M13" s="11"/>
      <c r="N13" s="11"/>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ht="15.75" x14ac:dyDescent="0.25">
      <c r="A14" s="979" t="s">
        <v>45</v>
      </c>
      <c r="B14" s="979"/>
      <c r="C14" s="981" t="s">
        <v>1036</v>
      </c>
      <c r="D14" s="982"/>
      <c r="E14" s="982"/>
      <c r="F14" s="982"/>
      <c r="G14" s="982"/>
      <c r="H14" s="982"/>
      <c r="I14" s="982"/>
      <c r="J14" s="982"/>
      <c r="K14" s="982"/>
      <c r="L14" s="982"/>
      <c r="M14" s="982"/>
      <c r="N14" s="982"/>
      <c r="O14" s="982"/>
      <c r="P14" s="982"/>
      <c r="Q14" s="983"/>
      <c r="R14" s="10"/>
      <c r="S14" s="10"/>
      <c r="T14" s="10"/>
      <c r="U14" s="10"/>
      <c r="V14" s="10"/>
      <c r="W14" s="10"/>
      <c r="X14" s="10"/>
      <c r="Y14" s="10"/>
      <c r="Z14" s="10"/>
      <c r="AA14" s="10"/>
      <c r="AB14" s="10"/>
      <c r="AC14" s="10"/>
      <c r="AD14" s="10"/>
      <c r="AE14" s="10"/>
      <c r="AF14" s="10"/>
      <c r="AG14" s="10"/>
      <c r="AH14" s="10"/>
      <c r="AI14" s="10"/>
      <c r="AJ14" s="10"/>
      <c r="AK14" s="10"/>
      <c r="AL14" s="10"/>
    </row>
    <row r="15" spans="1:38" ht="15.75" x14ac:dyDescent="0.25">
      <c r="A15" s="538"/>
      <c r="B15" s="538"/>
      <c r="C15" s="11"/>
      <c r="D15" s="11"/>
      <c r="E15" s="11"/>
      <c r="F15" s="11"/>
      <c r="G15" s="11"/>
      <c r="H15" s="11"/>
      <c r="I15" s="77"/>
      <c r="J15" s="11"/>
      <c r="K15" s="11"/>
      <c r="L15" s="77"/>
      <c r="M15" s="11"/>
      <c r="N15" s="11"/>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ht="15.75" x14ac:dyDescent="0.25">
      <c r="A16" s="106" t="s">
        <v>47</v>
      </c>
      <c r="B16" s="10"/>
      <c r="C16" s="10"/>
      <c r="D16" s="10"/>
      <c r="E16" s="10"/>
      <c r="F16" s="10"/>
      <c r="G16" s="10"/>
      <c r="H16" s="10"/>
      <c r="I16" s="107"/>
      <c r="J16" s="10"/>
      <c r="K16" s="10"/>
      <c r="L16" s="107"/>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row>
    <row r="17" spans="1:40" ht="15.75" x14ac:dyDescent="0.25">
      <c r="A17" s="106"/>
      <c r="B17" s="10"/>
      <c r="C17" s="10"/>
      <c r="D17" s="10"/>
      <c r="E17" s="10"/>
      <c r="F17" s="10"/>
      <c r="G17" s="10"/>
      <c r="H17" s="10"/>
      <c r="I17" s="107"/>
      <c r="J17" s="10"/>
      <c r="K17" s="10"/>
      <c r="L17" s="107"/>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40" ht="36" x14ac:dyDescent="0.25">
      <c r="A18" s="281" t="s">
        <v>48</v>
      </c>
      <c r="B18" s="1151" t="s">
        <v>49</v>
      </c>
      <c r="C18" s="1151"/>
      <c r="D18" s="1151"/>
      <c r="E18" s="1151"/>
      <c r="F18" s="539" t="s">
        <v>381</v>
      </c>
      <c r="G18" s="539" t="s">
        <v>50</v>
      </c>
      <c r="H18" s="539" t="s">
        <v>51</v>
      </c>
      <c r="I18" s="539" t="s">
        <v>52</v>
      </c>
      <c r="J18" s="634" t="s">
        <v>53</v>
      </c>
      <c r="K18" s="634" t="s">
        <v>54</v>
      </c>
      <c r="L18" s="539" t="s">
        <v>55</v>
      </c>
      <c r="M18" s="539" t="s">
        <v>56</v>
      </c>
      <c r="N18" s="539" t="s">
        <v>57</v>
      </c>
      <c r="O18" s="539" t="s">
        <v>58</v>
      </c>
      <c r="P18" s="539" t="s">
        <v>158</v>
      </c>
      <c r="Q18" s="539" t="s">
        <v>60</v>
      </c>
      <c r="R18" s="539" t="s">
        <v>385</v>
      </c>
      <c r="S18" s="110"/>
      <c r="T18" s="110"/>
      <c r="U18" s="110"/>
      <c r="V18" s="110"/>
      <c r="W18" s="110"/>
      <c r="X18" s="110"/>
      <c r="Y18" s="110"/>
      <c r="Z18" s="110"/>
      <c r="AA18" s="110"/>
      <c r="AB18" s="110"/>
      <c r="AC18" s="110"/>
      <c r="AD18" s="110"/>
      <c r="AE18" s="110"/>
      <c r="AF18" s="110"/>
      <c r="AG18" s="110"/>
      <c r="AH18" s="110"/>
      <c r="AI18" s="110"/>
      <c r="AJ18" s="110"/>
      <c r="AK18" s="110"/>
      <c r="AL18" s="110"/>
    </row>
    <row r="19" spans="1:40" ht="198" customHeight="1" x14ac:dyDescent="0.25">
      <c r="A19" s="1152">
        <v>1</v>
      </c>
      <c r="B19" s="876" t="s">
        <v>789</v>
      </c>
      <c r="C19" s="876"/>
      <c r="D19" s="876"/>
      <c r="E19" s="876"/>
      <c r="F19" s="1152" t="s">
        <v>790</v>
      </c>
      <c r="G19" s="1152" t="s">
        <v>791</v>
      </c>
      <c r="H19" s="309" t="s">
        <v>1037</v>
      </c>
      <c r="I19" s="544" t="s">
        <v>807</v>
      </c>
      <c r="J19" s="544" t="s">
        <v>1056</v>
      </c>
      <c r="K19" s="544" t="s">
        <v>1055</v>
      </c>
      <c r="L19" s="302">
        <v>43830</v>
      </c>
      <c r="M19" s="86"/>
      <c r="N19" s="635">
        <v>0.86529999999999996</v>
      </c>
      <c r="O19" s="636" t="s">
        <v>1308</v>
      </c>
      <c r="P19" s="637" t="s">
        <v>1309</v>
      </c>
      <c r="Q19" s="194"/>
      <c r="R19" s="53">
        <v>1</v>
      </c>
      <c r="S19" s="110"/>
      <c r="T19" s="110"/>
      <c r="U19" s="110"/>
      <c r="V19" s="110"/>
      <c r="W19" s="110"/>
      <c r="X19" s="110"/>
      <c r="Y19" s="110"/>
      <c r="Z19" s="110"/>
      <c r="AA19" s="110"/>
      <c r="AB19" s="110"/>
      <c r="AC19" s="110"/>
      <c r="AD19" s="110"/>
      <c r="AE19" s="110"/>
      <c r="AF19" s="110"/>
      <c r="AG19" s="110"/>
      <c r="AH19" s="110"/>
      <c r="AI19" s="110"/>
      <c r="AJ19" s="110"/>
      <c r="AK19" s="110"/>
      <c r="AL19" s="110"/>
    </row>
    <row r="20" spans="1:40" ht="136.5" customHeight="1" x14ac:dyDescent="0.25">
      <c r="A20" s="1152"/>
      <c r="B20" s="876"/>
      <c r="C20" s="876"/>
      <c r="D20" s="876"/>
      <c r="E20" s="876"/>
      <c r="F20" s="1152"/>
      <c r="G20" s="1152"/>
      <c r="H20" s="309" t="s">
        <v>808</v>
      </c>
      <c r="I20" s="544" t="s">
        <v>807</v>
      </c>
      <c r="J20" s="544" t="s">
        <v>809</v>
      </c>
      <c r="K20" s="544" t="s">
        <v>1057</v>
      </c>
      <c r="L20" s="302">
        <v>43830</v>
      </c>
      <c r="M20" s="86"/>
      <c r="N20" s="635">
        <v>0.79</v>
      </c>
      <c r="O20" s="636" t="s">
        <v>1308</v>
      </c>
      <c r="P20" s="637" t="s">
        <v>1310</v>
      </c>
      <c r="Q20" s="194"/>
      <c r="R20" s="53">
        <v>1</v>
      </c>
      <c r="S20" s="110"/>
      <c r="T20" s="110"/>
      <c r="U20" s="110"/>
      <c r="V20" s="110"/>
      <c r="W20" s="110"/>
      <c r="X20" s="110"/>
      <c r="Y20" s="110"/>
      <c r="Z20" s="110"/>
      <c r="AA20" s="110"/>
      <c r="AB20" s="110"/>
      <c r="AC20" s="110"/>
      <c r="AD20" s="110"/>
      <c r="AE20" s="110"/>
      <c r="AF20" s="110"/>
      <c r="AG20" s="110"/>
      <c r="AH20" s="110"/>
      <c r="AI20" s="110"/>
      <c r="AJ20" s="110"/>
      <c r="AK20" s="110"/>
      <c r="AL20" s="110"/>
    </row>
    <row r="21" spans="1:40" s="422" customFormat="1" ht="118.5" customHeight="1" x14ac:dyDescent="0.25">
      <c r="A21" s="1152">
        <v>2</v>
      </c>
      <c r="B21" s="876" t="s">
        <v>792</v>
      </c>
      <c r="C21" s="876"/>
      <c r="D21" s="876"/>
      <c r="E21" s="876"/>
      <c r="F21" s="1152" t="s">
        <v>793</v>
      </c>
      <c r="G21" s="1152" t="s">
        <v>794</v>
      </c>
      <c r="H21" s="309" t="s">
        <v>1038</v>
      </c>
      <c r="I21" s="544" t="s">
        <v>807</v>
      </c>
      <c r="J21" s="544" t="s">
        <v>795</v>
      </c>
      <c r="K21" s="544">
        <v>2</v>
      </c>
      <c r="L21" s="302">
        <v>43830</v>
      </c>
      <c r="M21" s="86"/>
      <c r="N21" s="635">
        <v>0.9</v>
      </c>
      <c r="O21" s="636" t="s">
        <v>1311</v>
      </c>
      <c r="P21" s="637" t="s">
        <v>1312</v>
      </c>
      <c r="Q21" s="194"/>
      <c r="R21" s="53">
        <v>1</v>
      </c>
      <c r="S21" s="80"/>
      <c r="T21" s="80"/>
      <c r="U21" s="80"/>
      <c r="V21" s="80"/>
      <c r="W21" s="80"/>
      <c r="X21" s="80"/>
      <c r="Y21" s="80"/>
      <c r="Z21" s="80"/>
      <c r="AA21" s="80"/>
      <c r="AB21" s="80"/>
      <c r="AC21" s="80"/>
      <c r="AD21" s="80"/>
      <c r="AE21" s="80"/>
      <c r="AF21" s="80"/>
      <c r="AG21" s="80"/>
      <c r="AH21" s="80"/>
      <c r="AI21" s="125"/>
      <c r="AJ21" s="97"/>
      <c r="AK21" s="97"/>
      <c r="AL21" s="97"/>
      <c r="AM21" s="421"/>
      <c r="AN21" s="421"/>
    </row>
    <row r="22" spans="1:40" ht="111.75" hidden="1" customHeight="1" x14ac:dyDescent="0.25">
      <c r="A22" s="1152"/>
      <c r="B22" s="876"/>
      <c r="C22" s="876"/>
      <c r="D22" s="876"/>
      <c r="E22" s="876"/>
      <c r="F22" s="1152"/>
      <c r="G22" s="1152"/>
      <c r="H22" s="540" t="s">
        <v>1039</v>
      </c>
      <c r="I22" s="544" t="s">
        <v>807</v>
      </c>
      <c r="J22" s="544" t="s">
        <v>810</v>
      </c>
      <c r="K22" s="544">
        <v>2</v>
      </c>
      <c r="L22" s="302">
        <v>43830</v>
      </c>
      <c r="M22" s="86"/>
      <c r="N22" s="635">
        <v>1</v>
      </c>
      <c r="O22" s="636"/>
      <c r="P22" s="637" t="s">
        <v>1313</v>
      </c>
      <c r="Q22" s="194"/>
      <c r="R22" s="53">
        <v>1</v>
      </c>
      <c r="S22" s="80"/>
      <c r="T22" s="80"/>
      <c r="U22" s="80"/>
      <c r="V22" s="80"/>
      <c r="W22" s="80"/>
      <c r="X22" s="80"/>
      <c r="Y22" s="80"/>
      <c r="Z22" s="80"/>
      <c r="AA22" s="80"/>
      <c r="AB22" s="80"/>
      <c r="AC22" s="80"/>
      <c r="AD22" s="80"/>
      <c r="AE22" s="80"/>
      <c r="AF22" s="80"/>
      <c r="AG22" s="80"/>
      <c r="AH22" s="80"/>
      <c r="AI22" s="80"/>
      <c r="AJ22" s="80"/>
      <c r="AK22" s="80"/>
      <c r="AL22" s="80"/>
    </row>
    <row r="23" spans="1:40" ht="162" hidden="1" customHeight="1" x14ac:dyDescent="0.25">
      <c r="A23" s="546">
        <v>3</v>
      </c>
      <c r="B23" s="1153" t="s">
        <v>1040</v>
      </c>
      <c r="C23" s="1153"/>
      <c r="D23" s="1153"/>
      <c r="E23" s="1153"/>
      <c r="F23" s="542" t="s">
        <v>811</v>
      </c>
      <c r="G23" s="542" t="s">
        <v>796</v>
      </c>
      <c r="H23" s="423" t="s">
        <v>812</v>
      </c>
      <c r="I23" s="423" t="s">
        <v>812</v>
      </c>
      <c r="J23" s="423" t="s">
        <v>812</v>
      </c>
      <c r="K23" s="423" t="s">
        <v>812</v>
      </c>
      <c r="L23" s="423"/>
      <c r="M23" s="194"/>
      <c r="N23" s="300"/>
      <c r="O23" s="194" t="s">
        <v>1041</v>
      </c>
      <c r="P23" s="536" t="s">
        <v>1042</v>
      </c>
      <c r="Q23" s="536"/>
      <c r="R23" s="53">
        <f t="shared" ref="R23:R26" si="0">(100%/9)*6</f>
        <v>0.66666666666666663</v>
      </c>
      <c r="S23" s="80"/>
      <c r="T23" s="80"/>
      <c r="U23" s="80"/>
      <c r="V23" s="80"/>
      <c r="W23" s="80"/>
      <c r="X23" s="80"/>
      <c r="Y23" s="80"/>
      <c r="Z23" s="80"/>
      <c r="AA23" s="80"/>
      <c r="AB23" s="80"/>
      <c r="AC23" s="80"/>
      <c r="AD23" s="80"/>
      <c r="AE23" s="80"/>
      <c r="AF23" s="80"/>
      <c r="AG23" s="80"/>
      <c r="AH23" s="80"/>
      <c r="AI23" s="80"/>
      <c r="AJ23" s="80"/>
      <c r="AK23" s="80"/>
      <c r="AL23" s="80"/>
    </row>
    <row r="24" spans="1:40" ht="94.5" hidden="1" customHeight="1" x14ac:dyDescent="0.25">
      <c r="A24" s="1152">
        <v>4</v>
      </c>
      <c r="B24" s="875" t="s">
        <v>1043</v>
      </c>
      <c r="C24" s="875"/>
      <c r="D24" s="875"/>
      <c r="E24" s="875"/>
      <c r="F24" s="1003" t="s">
        <v>813</v>
      </c>
      <c r="G24" s="1003" t="s">
        <v>797</v>
      </c>
      <c r="H24" s="542" t="s">
        <v>1044</v>
      </c>
      <c r="I24" s="544" t="s">
        <v>807</v>
      </c>
      <c r="J24" s="544" t="s">
        <v>814</v>
      </c>
      <c r="K24" s="544">
        <v>2</v>
      </c>
      <c r="L24" s="302">
        <v>43830</v>
      </c>
      <c r="M24" s="86"/>
      <c r="N24" s="635">
        <v>1</v>
      </c>
      <c r="O24" s="636"/>
      <c r="P24" s="637" t="s">
        <v>1314</v>
      </c>
      <c r="Q24" s="536"/>
      <c r="R24" s="53">
        <v>1</v>
      </c>
      <c r="S24" s="82"/>
      <c r="T24" s="82"/>
      <c r="U24" s="82"/>
      <c r="V24" s="82"/>
      <c r="W24" s="82"/>
      <c r="X24" s="82"/>
      <c r="Y24" s="82"/>
      <c r="Z24" s="82"/>
      <c r="AA24" s="82"/>
      <c r="AB24" s="82"/>
      <c r="AC24" s="82"/>
      <c r="AD24" s="82"/>
      <c r="AE24" s="82"/>
      <c r="AF24" s="82"/>
      <c r="AG24" s="82"/>
      <c r="AH24" s="82"/>
      <c r="AI24" s="82"/>
      <c r="AJ24" s="82"/>
      <c r="AK24" s="82"/>
      <c r="AL24" s="82"/>
    </row>
    <row r="25" spans="1:40" ht="135" hidden="1" customHeight="1" x14ac:dyDescent="0.25">
      <c r="A25" s="1152"/>
      <c r="B25" s="875"/>
      <c r="C25" s="875"/>
      <c r="D25" s="875"/>
      <c r="E25" s="875"/>
      <c r="F25" s="1003"/>
      <c r="G25" s="1003"/>
      <c r="H25" s="542" t="s">
        <v>1045</v>
      </c>
      <c r="I25" s="544" t="s">
        <v>807</v>
      </c>
      <c r="J25" s="544" t="s">
        <v>1046</v>
      </c>
      <c r="K25" s="544" t="s">
        <v>816</v>
      </c>
      <c r="L25" s="302">
        <v>43830</v>
      </c>
      <c r="M25" s="194"/>
      <c r="N25" s="635">
        <v>1</v>
      </c>
      <c r="O25" s="636"/>
      <c r="P25" s="637" t="s">
        <v>1315</v>
      </c>
      <c r="Q25" s="536"/>
      <c r="R25" s="53">
        <f t="shared" si="0"/>
        <v>0.66666666666666663</v>
      </c>
      <c r="S25" s="82"/>
      <c r="T25" s="82"/>
      <c r="U25" s="82"/>
      <c r="V25" s="82"/>
      <c r="W25" s="82"/>
      <c r="X25" s="82"/>
      <c r="Y25" s="82"/>
      <c r="Z25" s="82"/>
      <c r="AA25" s="82"/>
      <c r="AB25" s="82"/>
      <c r="AC25" s="82"/>
      <c r="AD25" s="82"/>
      <c r="AE25" s="82"/>
      <c r="AF25" s="82"/>
      <c r="AG25" s="82"/>
      <c r="AH25" s="82"/>
      <c r="AI25" s="82"/>
      <c r="AJ25" s="82"/>
      <c r="AK25" s="82"/>
      <c r="AL25" s="82"/>
    </row>
    <row r="26" spans="1:40" ht="135" hidden="1" customHeight="1" x14ac:dyDescent="0.25">
      <c r="A26" s="1152">
        <v>5</v>
      </c>
      <c r="B26" s="1154" t="s">
        <v>1048</v>
      </c>
      <c r="C26" s="1155"/>
      <c r="D26" s="1155"/>
      <c r="E26" s="1156"/>
      <c r="F26" s="1003" t="s">
        <v>1542</v>
      </c>
      <c r="G26" s="1003" t="s">
        <v>794</v>
      </c>
      <c r="H26" s="542" t="s">
        <v>817</v>
      </c>
      <c r="I26" s="544" t="s">
        <v>807</v>
      </c>
      <c r="J26" s="544" t="s">
        <v>815</v>
      </c>
      <c r="K26" s="544" t="s">
        <v>816</v>
      </c>
      <c r="L26" s="302">
        <v>43830</v>
      </c>
      <c r="M26" s="194"/>
      <c r="N26" s="635">
        <v>1</v>
      </c>
      <c r="O26" s="636"/>
      <c r="P26" s="637" t="s">
        <v>1047</v>
      </c>
      <c r="Q26" s="536"/>
      <c r="R26" s="53">
        <f t="shared" si="0"/>
        <v>0.66666666666666663</v>
      </c>
      <c r="S26" s="82"/>
      <c r="T26" s="82"/>
      <c r="U26" s="82"/>
      <c r="V26" s="82"/>
      <c r="W26" s="82"/>
      <c r="X26" s="82"/>
      <c r="Y26" s="82"/>
      <c r="Z26" s="82"/>
      <c r="AA26" s="82"/>
      <c r="AB26" s="82"/>
      <c r="AC26" s="82"/>
      <c r="AD26" s="82"/>
      <c r="AE26" s="82"/>
      <c r="AF26" s="82"/>
      <c r="AG26" s="82"/>
      <c r="AH26" s="82"/>
      <c r="AI26" s="82"/>
      <c r="AJ26" s="82"/>
      <c r="AK26" s="82"/>
      <c r="AL26" s="82"/>
    </row>
    <row r="27" spans="1:40" ht="128.25" customHeight="1" x14ac:dyDescent="0.25">
      <c r="A27" s="1152"/>
      <c r="B27" s="1157"/>
      <c r="C27" s="1158"/>
      <c r="D27" s="1158"/>
      <c r="E27" s="1159"/>
      <c r="F27" s="1003"/>
      <c r="G27" s="1003"/>
      <c r="H27" s="542" t="s">
        <v>1049</v>
      </c>
      <c r="I27" s="544" t="s">
        <v>807</v>
      </c>
      <c r="J27" s="73" t="s">
        <v>818</v>
      </c>
      <c r="K27" s="544" t="s">
        <v>1316</v>
      </c>
      <c r="L27" s="123">
        <v>43830</v>
      </c>
      <c r="M27" s="86"/>
      <c r="N27" s="635">
        <v>0.9</v>
      </c>
      <c r="O27" s="636" t="s">
        <v>1308</v>
      </c>
      <c r="P27" s="637" t="s">
        <v>1317</v>
      </c>
      <c r="Q27" s="536"/>
      <c r="R27" s="53">
        <v>1</v>
      </c>
      <c r="S27" s="82"/>
      <c r="T27" s="82"/>
      <c r="U27" s="82"/>
      <c r="V27" s="82"/>
      <c r="W27" s="82"/>
      <c r="X27" s="82"/>
      <c r="Y27" s="82"/>
      <c r="Z27" s="82"/>
      <c r="AA27" s="82"/>
      <c r="AB27" s="82"/>
      <c r="AC27" s="82"/>
      <c r="AD27" s="82"/>
      <c r="AE27" s="82"/>
      <c r="AF27" s="82"/>
      <c r="AG27" s="82"/>
      <c r="AH27" s="82"/>
      <c r="AI27" s="82"/>
      <c r="AJ27" s="82"/>
      <c r="AK27" s="82"/>
      <c r="AL27" s="82"/>
    </row>
    <row r="28" spans="1:40" s="422" customFormat="1" ht="194.25" customHeight="1" x14ac:dyDescent="0.25">
      <c r="A28" s="1152"/>
      <c r="B28" s="1160"/>
      <c r="C28" s="1161"/>
      <c r="D28" s="1161"/>
      <c r="E28" s="1162"/>
      <c r="F28" s="1003"/>
      <c r="G28" s="1003"/>
      <c r="H28" s="542" t="s">
        <v>1050</v>
      </c>
      <c r="I28" s="544" t="s">
        <v>807</v>
      </c>
      <c r="J28" s="544" t="s">
        <v>1058</v>
      </c>
      <c r="K28" s="544" t="s">
        <v>1057</v>
      </c>
      <c r="L28" s="305">
        <v>43830</v>
      </c>
      <c r="M28" s="86"/>
      <c r="N28" s="635">
        <v>0.9</v>
      </c>
      <c r="O28" s="636" t="s">
        <v>1308</v>
      </c>
      <c r="P28" s="637" t="s">
        <v>1318</v>
      </c>
      <c r="Q28" s="536"/>
      <c r="R28" s="53">
        <v>1</v>
      </c>
      <c r="S28" s="10"/>
      <c r="T28" s="10"/>
      <c r="U28" s="10"/>
      <c r="V28" s="10"/>
      <c r="W28" s="10"/>
      <c r="X28" s="10"/>
      <c r="Y28" s="10"/>
      <c r="Z28" s="10"/>
      <c r="AA28" s="10"/>
      <c r="AB28" s="10"/>
      <c r="AC28" s="10"/>
      <c r="AD28" s="10"/>
      <c r="AE28" s="10"/>
      <c r="AF28" s="10"/>
      <c r="AG28" s="10"/>
      <c r="AH28" s="10"/>
      <c r="AI28" s="545"/>
      <c r="AJ28" s="424"/>
      <c r="AK28" s="424"/>
      <c r="AL28" s="424"/>
      <c r="AM28" s="421"/>
      <c r="AN28" s="421"/>
    </row>
    <row r="29" spans="1:40" ht="236.25" hidden="1" customHeight="1" x14ac:dyDescent="0.25">
      <c r="A29" s="546">
        <v>6</v>
      </c>
      <c r="B29" s="1153" t="s">
        <v>1051</v>
      </c>
      <c r="C29" s="1153"/>
      <c r="D29" s="1153"/>
      <c r="E29" s="1153"/>
      <c r="F29" s="541" t="s">
        <v>435</v>
      </c>
      <c r="G29" s="541" t="s">
        <v>266</v>
      </c>
      <c r="H29" s="541" t="s">
        <v>436</v>
      </c>
      <c r="I29" s="546" t="s">
        <v>436</v>
      </c>
      <c r="J29" s="541" t="s">
        <v>1059</v>
      </c>
      <c r="K29" s="267">
        <v>1</v>
      </c>
      <c r="L29" s="305">
        <v>43830</v>
      </c>
      <c r="M29" s="86"/>
      <c r="N29" s="635" t="s">
        <v>1319</v>
      </c>
      <c r="O29" s="636" t="s">
        <v>1320</v>
      </c>
      <c r="P29" s="637" t="s">
        <v>1321</v>
      </c>
      <c r="Q29" s="536"/>
      <c r="R29" s="53">
        <v>1</v>
      </c>
      <c r="S29" s="83"/>
      <c r="T29" s="83"/>
      <c r="U29" s="83"/>
      <c r="V29" s="83"/>
      <c r="W29" s="83"/>
      <c r="X29" s="83"/>
      <c r="Y29" s="83"/>
      <c r="Z29" s="83"/>
      <c r="AA29" s="83"/>
      <c r="AB29" s="83"/>
      <c r="AC29" s="83"/>
      <c r="AD29" s="83"/>
      <c r="AE29" s="83"/>
      <c r="AF29" s="83"/>
      <c r="AG29" s="83"/>
      <c r="AH29" s="83"/>
      <c r="AI29" s="83"/>
      <c r="AJ29" s="83"/>
      <c r="AK29" s="83"/>
      <c r="AL29" s="83"/>
    </row>
    <row r="30" spans="1:40" x14ac:dyDescent="0.25">
      <c r="A30" s="10"/>
      <c r="B30" s="10"/>
      <c r="C30" s="10"/>
      <c r="D30" s="10"/>
      <c r="E30" s="10"/>
      <c r="F30" s="10"/>
      <c r="G30" s="10"/>
      <c r="H30" s="10"/>
      <c r="I30" s="107"/>
      <c r="J30" s="10"/>
      <c r="K30" s="10"/>
      <c r="L30" s="107"/>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1:40" x14ac:dyDescent="0.25">
      <c r="A31" s="101" t="s">
        <v>77</v>
      </c>
      <c r="B31" s="10"/>
      <c r="C31" s="10"/>
      <c r="D31" s="937" t="s">
        <v>273</v>
      </c>
      <c r="E31" s="938"/>
      <c r="F31" s="938"/>
      <c r="G31" s="938"/>
      <c r="H31" s="938"/>
      <c r="I31" s="938"/>
      <c r="J31" s="938"/>
      <c r="K31" s="938"/>
      <c r="L31" s="938"/>
      <c r="M31" s="939"/>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row>
    <row r="32" spans="1:40" ht="76.5" customHeight="1" x14ac:dyDescent="0.25">
      <c r="A32" s="980" t="s">
        <v>45</v>
      </c>
      <c r="B32" s="980"/>
      <c r="C32" s="980"/>
      <c r="D32" s="937" t="s">
        <v>798</v>
      </c>
      <c r="E32" s="938"/>
      <c r="F32" s="938"/>
      <c r="G32" s="938"/>
      <c r="H32" s="938"/>
      <c r="I32" s="938"/>
      <c r="J32" s="938"/>
      <c r="K32" s="938"/>
      <c r="L32" s="938"/>
      <c r="M32" s="939"/>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x14ac:dyDescent="0.25">
      <c r="A33" s="980"/>
      <c r="B33" s="980"/>
      <c r="C33" s="980"/>
      <c r="D33" s="940"/>
      <c r="E33" s="941"/>
      <c r="F33" s="941"/>
      <c r="G33" s="941"/>
      <c r="H33" s="941"/>
      <c r="I33" s="941"/>
      <c r="J33" s="941"/>
      <c r="K33" s="941"/>
      <c r="L33" s="941"/>
      <c r="M33" s="942"/>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x14ac:dyDescent="0.25">
      <c r="A34" s="10"/>
      <c r="B34" s="10"/>
      <c r="C34" s="10"/>
      <c r="D34" s="10"/>
      <c r="E34" s="10"/>
      <c r="F34" s="10"/>
      <c r="G34" s="10"/>
      <c r="H34" s="10"/>
      <c r="I34" s="107"/>
      <c r="J34" s="10"/>
      <c r="K34" s="10"/>
      <c r="L34" s="107"/>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x14ac:dyDescent="0.25">
      <c r="A35" s="10"/>
      <c r="B35" s="10"/>
      <c r="C35" s="10"/>
      <c r="D35" s="10"/>
      <c r="E35" s="10"/>
      <c r="F35" s="10"/>
      <c r="G35" s="10"/>
      <c r="H35" s="10"/>
      <c r="I35" s="107"/>
      <c r="J35" s="10"/>
      <c r="K35" s="10"/>
      <c r="L35" s="107"/>
    </row>
    <row r="36" spans="1:38" x14ac:dyDescent="0.25">
      <c r="A36" s="10"/>
      <c r="B36" s="10"/>
      <c r="C36" s="10"/>
      <c r="D36" s="10"/>
      <c r="E36" s="10"/>
      <c r="F36" s="10"/>
      <c r="G36" s="10"/>
      <c r="H36" s="10"/>
      <c r="I36" s="107"/>
      <c r="J36" s="10"/>
      <c r="K36" s="10"/>
      <c r="L36" s="107"/>
    </row>
    <row r="37" spans="1:38" ht="30" x14ac:dyDescent="0.25">
      <c r="A37" s="1163" t="s">
        <v>78</v>
      </c>
      <c r="B37" s="1164"/>
      <c r="C37" s="1164"/>
      <c r="D37" s="1164"/>
      <c r="E37" s="1164"/>
      <c r="F37" s="1165"/>
      <c r="G37" s="114" t="s">
        <v>270</v>
      </c>
      <c r="H37" s="114" t="s">
        <v>271</v>
      </c>
      <c r="I37" s="107"/>
      <c r="J37" s="10"/>
      <c r="K37" s="10"/>
      <c r="L37" s="107"/>
    </row>
    <row r="38" spans="1:38" ht="29.25" customHeight="1" x14ac:dyDescent="0.25">
      <c r="A38" s="996" t="s">
        <v>81</v>
      </c>
      <c r="B38" s="997"/>
      <c r="C38" s="997"/>
      <c r="D38" s="997"/>
      <c r="E38" s="997"/>
      <c r="F38" s="998"/>
      <c r="G38" s="115">
        <f>AVERAGE(N19:N29)</f>
        <v>0.92836666666666667</v>
      </c>
      <c r="H38" s="115">
        <f>AVERAGE(R19:R29)</f>
        <v>0.90909090909090906</v>
      </c>
      <c r="I38" s="107"/>
      <c r="J38" s="117" t="s">
        <v>275</v>
      </c>
      <c r="K38" s="10"/>
      <c r="L38" s="107"/>
    </row>
    <row r="39" spans="1:38" ht="28.5" customHeight="1" x14ac:dyDescent="0.25">
      <c r="A39" s="996" t="s">
        <v>82</v>
      </c>
      <c r="B39" s="997"/>
      <c r="C39" s="997"/>
      <c r="D39" s="997"/>
      <c r="E39" s="997"/>
      <c r="F39" s="998"/>
      <c r="G39" s="115">
        <f>AVERAGE(N19:N29)</f>
        <v>0.92836666666666667</v>
      </c>
      <c r="H39" s="115">
        <f>AVERAGE(R19:R29)</f>
        <v>0.90909090909090906</v>
      </c>
      <c r="I39" s="107"/>
      <c r="J39" s="10"/>
      <c r="K39" s="10"/>
      <c r="L39" s="107"/>
    </row>
    <row r="40" spans="1:38" x14ac:dyDescent="0.25">
      <c r="A40" s="10"/>
      <c r="B40" s="10"/>
      <c r="C40" s="10"/>
      <c r="D40" s="10"/>
      <c r="E40" s="10"/>
      <c r="F40" s="10"/>
      <c r="G40" s="10"/>
      <c r="H40" s="10"/>
      <c r="I40" s="107"/>
      <c r="J40" s="10"/>
      <c r="K40" s="10"/>
      <c r="L40" s="107"/>
    </row>
    <row r="41" spans="1:38" x14ac:dyDescent="0.25">
      <c r="A41" s="10"/>
      <c r="B41" s="10"/>
      <c r="C41" s="10"/>
      <c r="D41" s="10"/>
      <c r="E41" s="10"/>
      <c r="F41" s="10"/>
      <c r="G41" s="10"/>
      <c r="H41" s="10"/>
      <c r="I41" s="107"/>
      <c r="J41" s="10"/>
      <c r="K41" s="10"/>
      <c r="L41" s="107"/>
    </row>
    <row r="42" spans="1:38" x14ac:dyDescent="0.25">
      <c r="A42" s="10"/>
      <c r="B42" s="10"/>
      <c r="C42" s="10"/>
      <c r="D42" s="10"/>
      <c r="E42" s="10"/>
      <c r="F42" s="10"/>
      <c r="G42" s="10"/>
      <c r="H42" s="10"/>
      <c r="I42" s="107"/>
      <c r="J42" s="10"/>
      <c r="K42" s="10"/>
      <c r="L42" s="107"/>
    </row>
    <row r="43" spans="1:38" x14ac:dyDescent="0.25">
      <c r="A43" s="10"/>
      <c r="B43" s="10"/>
      <c r="C43" s="10"/>
      <c r="D43" s="10"/>
      <c r="E43" s="10"/>
      <c r="F43" s="10"/>
      <c r="G43" s="10"/>
      <c r="H43" s="10"/>
      <c r="I43" s="107"/>
      <c r="J43" s="10"/>
      <c r="K43" s="10"/>
      <c r="L43" s="107"/>
    </row>
    <row r="44" spans="1:38" x14ac:dyDescent="0.25">
      <c r="A44" s="10"/>
      <c r="B44" s="10"/>
      <c r="C44" s="10"/>
      <c r="D44" s="10"/>
      <c r="E44" s="10"/>
      <c r="F44" s="10"/>
      <c r="G44" s="10"/>
      <c r="H44" s="10"/>
      <c r="I44" s="107"/>
      <c r="J44" s="10"/>
      <c r="K44" s="10"/>
      <c r="L44" s="107"/>
    </row>
    <row r="45" spans="1:38" x14ac:dyDescent="0.25">
      <c r="A45" s="10"/>
      <c r="B45" s="10"/>
      <c r="C45" s="10"/>
      <c r="D45" s="10"/>
      <c r="E45" s="10"/>
      <c r="F45" s="10"/>
      <c r="G45" s="10"/>
      <c r="H45" s="10"/>
      <c r="I45" s="107"/>
      <c r="J45" s="10"/>
      <c r="K45" s="10"/>
      <c r="L45" s="107"/>
    </row>
    <row r="46" spans="1:38" x14ac:dyDescent="0.25">
      <c r="A46" s="10"/>
      <c r="B46" s="10"/>
      <c r="C46" s="10"/>
      <c r="D46" s="10"/>
      <c r="E46" s="10"/>
      <c r="F46" s="10"/>
      <c r="G46" s="10"/>
      <c r="H46" s="10"/>
      <c r="I46" s="107"/>
      <c r="J46" s="10"/>
      <c r="K46" s="10"/>
      <c r="L46" s="107"/>
    </row>
    <row r="47" spans="1:38" x14ac:dyDescent="0.25">
      <c r="A47" s="10"/>
      <c r="B47" s="10"/>
      <c r="C47" s="10"/>
      <c r="D47" s="10"/>
      <c r="E47" s="10"/>
      <c r="F47" s="10"/>
      <c r="G47" s="10"/>
      <c r="H47" s="10"/>
      <c r="I47" s="107"/>
      <c r="J47" s="10"/>
      <c r="K47" s="10"/>
      <c r="L47" s="107"/>
    </row>
    <row r="48" spans="1:38" x14ac:dyDescent="0.25">
      <c r="A48" s="10"/>
      <c r="B48" s="10"/>
      <c r="C48" s="10"/>
      <c r="D48" s="10"/>
      <c r="E48" s="10"/>
      <c r="F48" s="10"/>
      <c r="G48" s="10"/>
      <c r="H48" s="10"/>
      <c r="I48" s="107"/>
      <c r="J48" s="10"/>
      <c r="K48" s="10"/>
      <c r="L48" s="107"/>
    </row>
    <row r="49" spans="1:12" x14ac:dyDescent="0.25">
      <c r="A49" s="10"/>
      <c r="B49" s="10"/>
      <c r="C49" s="10"/>
      <c r="D49" s="10"/>
      <c r="E49" s="10"/>
      <c r="F49" s="10"/>
      <c r="G49" s="10"/>
      <c r="H49" s="10"/>
      <c r="I49" s="107"/>
      <c r="J49" s="10"/>
      <c r="K49" s="10"/>
      <c r="L49" s="107"/>
    </row>
    <row r="50" spans="1:12" x14ac:dyDescent="0.25">
      <c r="A50" s="10"/>
      <c r="B50" s="10"/>
      <c r="C50" s="10"/>
      <c r="D50" s="10"/>
      <c r="E50" s="10"/>
      <c r="F50" s="10"/>
      <c r="G50" s="10"/>
      <c r="H50" s="10"/>
      <c r="I50" s="107"/>
      <c r="J50" s="10"/>
      <c r="K50" s="10"/>
      <c r="L50" s="107"/>
    </row>
    <row r="51" spans="1:12" x14ac:dyDescent="0.25">
      <c r="I51" s="107"/>
      <c r="J51" s="10"/>
      <c r="K51" s="10"/>
      <c r="L51" s="107"/>
    </row>
    <row r="52" spans="1:12" x14ac:dyDescent="0.25">
      <c r="I52" s="107"/>
      <c r="J52" s="10"/>
      <c r="K52" s="10"/>
      <c r="L52" s="107"/>
    </row>
    <row r="53" spans="1:12" x14ac:dyDescent="0.25">
      <c r="I53" s="107"/>
      <c r="J53" s="10"/>
      <c r="K53" s="10"/>
      <c r="L53" s="107"/>
    </row>
    <row r="54" spans="1:12" x14ac:dyDescent="0.25">
      <c r="I54" s="107"/>
      <c r="J54" s="10"/>
      <c r="K54" s="10"/>
      <c r="L54" s="107"/>
    </row>
    <row r="55" spans="1:12" x14ac:dyDescent="0.25">
      <c r="I55" s="107"/>
      <c r="J55" s="10"/>
      <c r="K55" s="10"/>
      <c r="L55" s="107"/>
    </row>
    <row r="56" spans="1:12" x14ac:dyDescent="0.25">
      <c r="I56" s="107"/>
      <c r="J56" s="10"/>
      <c r="K56" s="10"/>
      <c r="L56" s="107"/>
    </row>
    <row r="57" spans="1:12" x14ac:dyDescent="0.25">
      <c r="I57" s="107"/>
      <c r="J57" s="10"/>
      <c r="K57" s="10"/>
      <c r="L57" s="107"/>
    </row>
    <row r="58" spans="1:12" x14ac:dyDescent="0.25">
      <c r="I58" s="107"/>
      <c r="J58" s="10"/>
      <c r="K58" s="10"/>
      <c r="L58" s="107"/>
    </row>
    <row r="59" spans="1:12" x14ac:dyDescent="0.25">
      <c r="I59" s="107"/>
      <c r="J59" s="10"/>
      <c r="K59" s="10"/>
      <c r="L59" s="107"/>
    </row>
    <row r="60" spans="1:12" x14ac:dyDescent="0.25">
      <c r="I60" s="107"/>
      <c r="J60" s="10"/>
      <c r="K60" s="10"/>
      <c r="L60" s="107"/>
    </row>
    <row r="61" spans="1:12" x14ac:dyDescent="0.25">
      <c r="I61" s="107"/>
      <c r="J61" s="10"/>
      <c r="K61" s="10"/>
      <c r="L61" s="107"/>
    </row>
    <row r="62" spans="1:12" x14ac:dyDescent="0.25">
      <c r="I62" s="107"/>
      <c r="J62" s="10"/>
      <c r="K62" s="10"/>
      <c r="L62" s="107"/>
    </row>
    <row r="63" spans="1:12" x14ac:dyDescent="0.25">
      <c r="I63" s="107"/>
      <c r="J63" s="10"/>
      <c r="K63" s="10"/>
      <c r="L63" s="107"/>
    </row>
    <row r="64" spans="1:12" x14ac:dyDescent="0.25">
      <c r="I64" s="107"/>
      <c r="J64" s="10"/>
      <c r="K64" s="10"/>
      <c r="L64" s="107"/>
    </row>
    <row r="65" spans="9:12" x14ac:dyDescent="0.25">
      <c r="I65" s="107"/>
      <c r="J65" s="10"/>
      <c r="K65" s="10"/>
      <c r="L65" s="107"/>
    </row>
    <row r="66" spans="9:12" x14ac:dyDescent="0.25">
      <c r="I66" s="107"/>
      <c r="J66" s="10"/>
      <c r="K66" s="10"/>
      <c r="L66" s="107"/>
    </row>
    <row r="67" spans="9:12" x14ac:dyDescent="0.25">
      <c r="I67" s="107"/>
      <c r="J67" s="10"/>
      <c r="K67" s="10"/>
      <c r="L67" s="107"/>
    </row>
    <row r="68" spans="9:12" x14ac:dyDescent="0.25">
      <c r="I68" s="107"/>
      <c r="J68" s="10"/>
      <c r="K68" s="10"/>
      <c r="L68" s="107"/>
    </row>
    <row r="69" spans="9:12" x14ac:dyDescent="0.25">
      <c r="I69" s="107"/>
      <c r="J69" s="10"/>
      <c r="K69" s="10"/>
      <c r="L69" s="107"/>
    </row>
    <row r="70" spans="9:12" x14ac:dyDescent="0.25">
      <c r="I70" s="107"/>
      <c r="J70" s="10"/>
      <c r="K70" s="10"/>
      <c r="L70" s="107"/>
    </row>
    <row r="71" spans="9:12" x14ac:dyDescent="0.25">
      <c r="I71" s="107"/>
      <c r="J71" s="10"/>
      <c r="K71" s="10"/>
      <c r="L71" s="107"/>
    </row>
    <row r="72" spans="9:12" x14ac:dyDescent="0.25">
      <c r="I72" s="107"/>
      <c r="J72" s="10"/>
      <c r="K72" s="10"/>
      <c r="L72" s="107"/>
    </row>
    <row r="73" spans="9:12" x14ac:dyDescent="0.25">
      <c r="I73" s="107"/>
      <c r="J73" s="10"/>
      <c r="K73" s="10"/>
      <c r="L73" s="107"/>
    </row>
    <row r="74" spans="9:12" x14ac:dyDescent="0.25">
      <c r="I74" s="107"/>
      <c r="J74" s="10"/>
      <c r="K74" s="10"/>
      <c r="L74" s="107"/>
    </row>
    <row r="75" spans="9:12" x14ac:dyDescent="0.25">
      <c r="I75" s="107"/>
      <c r="J75" s="10"/>
      <c r="K75" s="10"/>
      <c r="L75" s="107"/>
    </row>
    <row r="76" spans="9:12" x14ac:dyDescent="0.25">
      <c r="I76" s="107"/>
      <c r="J76" s="10"/>
      <c r="K76" s="10"/>
      <c r="L76" s="107"/>
    </row>
    <row r="77" spans="9:12" x14ac:dyDescent="0.25">
      <c r="I77" s="107"/>
      <c r="J77" s="10"/>
      <c r="K77" s="10"/>
      <c r="L77" s="107"/>
    </row>
    <row r="78" spans="9:12" x14ac:dyDescent="0.25">
      <c r="I78" s="107"/>
      <c r="J78" s="10"/>
      <c r="K78" s="10"/>
      <c r="L78" s="107"/>
    </row>
    <row r="79" spans="9:12" x14ac:dyDescent="0.25">
      <c r="I79" s="107"/>
      <c r="J79" s="10"/>
      <c r="K79" s="10"/>
      <c r="L79" s="107"/>
    </row>
    <row r="80" spans="9:12" x14ac:dyDescent="0.25">
      <c r="I80" s="107"/>
      <c r="J80" s="10"/>
      <c r="K80" s="10"/>
      <c r="L80" s="107"/>
    </row>
    <row r="81" spans="9:12" x14ac:dyDescent="0.25">
      <c r="I81" s="107"/>
      <c r="J81" s="10"/>
      <c r="K81" s="10"/>
      <c r="L81" s="107"/>
    </row>
    <row r="82" spans="9:12" x14ac:dyDescent="0.25">
      <c r="I82" s="107"/>
      <c r="J82" s="10"/>
      <c r="K82" s="10"/>
      <c r="L82" s="107"/>
    </row>
    <row r="83" spans="9:12" x14ac:dyDescent="0.25">
      <c r="I83" s="107"/>
      <c r="J83" s="10"/>
      <c r="K83" s="10"/>
      <c r="L83" s="107"/>
    </row>
    <row r="84" spans="9:12" x14ac:dyDescent="0.25">
      <c r="I84" s="107"/>
      <c r="J84" s="10"/>
      <c r="K84" s="10"/>
      <c r="L84" s="107"/>
    </row>
    <row r="85" spans="9:12" x14ac:dyDescent="0.25">
      <c r="I85" s="107"/>
      <c r="J85" s="10"/>
      <c r="K85" s="10"/>
      <c r="L85" s="107"/>
    </row>
    <row r="86" spans="9:12" x14ac:dyDescent="0.25">
      <c r="I86" s="107"/>
      <c r="J86" s="10"/>
      <c r="K86" s="10"/>
      <c r="L86" s="107"/>
    </row>
    <row r="87" spans="9:12" x14ac:dyDescent="0.25">
      <c r="I87" s="107"/>
      <c r="J87" s="10"/>
      <c r="K87" s="10"/>
      <c r="L87" s="107"/>
    </row>
    <row r="88" spans="9:12" x14ac:dyDescent="0.25">
      <c r="I88" s="107"/>
      <c r="J88" s="10"/>
      <c r="K88" s="10"/>
      <c r="L88" s="107"/>
    </row>
    <row r="89" spans="9:12" x14ac:dyDescent="0.25">
      <c r="I89" s="107"/>
      <c r="J89" s="10"/>
      <c r="K89" s="10"/>
      <c r="L89" s="107"/>
    </row>
    <row r="90" spans="9:12" x14ac:dyDescent="0.25">
      <c r="I90" s="107"/>
      <c r="J90" s="10"/>
      <c r="K90" s="10"/>
      <c r="L90" s="107"/>
    </row>
    <row r="91" spans="9:12" x14ac:dyDescent="0.25">
      <c r="I91" s="107"/>
      <c r="J91" s="10"/>
      <c r="K91" s="10"/>
      <c r="L91" s="107"/>
    </row>
    <row r="92" spans="9:12" x14ac:dyDescent="0.25">
      <c r="I92" s="107"/>
      <c r="J92" s="10"/>
      <c r="K92" s="10"/>
      <c r="L92" s="107"/>
    </row>
    <row r="93" spans="9:12" x14ac:dyDescent="0.25">
      <c r="I93" s="107"/>
      <c r="J93" s="10"/>
      <c r="K93" s="10"/>
      <c r="L93" s="107"/>
    </row>
    <row r="94" spans="9:12" x14ac:dyDescent="0.25">
      <c r="I94" s="107"/>
      <c r="J94" s="10"/>
      <c r="K94" s="10"/>
      <c r="L94" s="107"/>
    </row>
    <row r="95" spans="9:12" x14ac:dyDescent="0.25">
      <c r="I95" s="107"/>
      <c r="J95" s="10"/>
      <c r="K95" s="10"/>
      <c r="L95" s="107"/>
    </row>
    <row r="96" spans="9:12" x14ac:dyDescent="0.25">
      <c r="I96" s="107"/>
      <c r="J96" s="10"/>
      <c r="K96" s="10"/>
      <c r="L96" s="107"/>
    </row>
    <row r="97" spans="9:12" x14ac:dyDescent="0.25">
      <c r="I97" s="107"/>
      <c r="J97" s="10"/>
      <c r="K97" s="10"/>
      <c r="L97" s="107"/>
    </row>
    <row r="98" spans="9:12" x14ac:dyDescent="0.25">
      <c r="I98" s="107"/>
      <c r="J98" s="10"/>
      <c r="K98" s="10"/>
      <c r="L98" s="107"/>
    </row>
    <row r="99" spans="9:12" x14ac:dyDescent="0.25">
      <c r="I99" s="107"/>
      <c r="J99" s="10"/>
      <c r="K99" s="10"/>
      <c r="L99" s="107"/>
    </row>
    <row r="100" spans="9:12" x14ac:dyDescent="0.25">
      <c r="I100" s="107"/>
      <c r="J100" s="10"/>
      <c r="K100" s="10"/>
      <c r="L100" s="107"/>
    </row>
    <row r="101" spans="9:12" x14ac:dyDescent="0.25">
      <c r="I101" s="107"/>
      <c r="J101" s="10"/>
      <c r="K101" s="10"/>
      <c r="L101" s="107"/>
    </row>
    <row r="102" spans="9:12" x14ac:dyDescent="0.25">
      <c r="I102" s="107"/>
      <c r="J102" s="10"/>
      <c r="K102" s="10"/>
      <c r="L102" s="107"/>
    </row>
    <row r="103" spans="9:12" x14ac:dyDescent="0.25">
      <c r="I103" s="107"/>
      <c r="J103" s="10"/>
      <c r="K103" s="10"/>
      <c r="L103" s="107"/>
    </row>
    <row r="104" spans="9:12" x14ac:dyDescent="0.25">
      <c r="I104" s="107"/>
      <c r="J104" s="10"/>
      <c r="K104" s="10"/>
      <c r="L104" s="107"/>
    </row>
    <row r="105" spans="9:12" x14ac:dyDescent="0.25">
      <c r="I105" s="107"/>
      <c r="J105" s="10"/>
      <c r="K105" s="10"/>
      <c r="L105" s="107"/>
    </row>
    <row r="106" spans="9:12" x14ac:dyDescent="0.25">
      <c r="I106" s="107"/>
      <c r="J106" s="10"/>
      <c r="K106" s="10"/>
      <c r="L106" s="107"/>
    </row>
    <row r="107" spans="9:12" x14ac:dyDescent="0.25">
      <c r="I107" s="107"/>
      <c r="J107" s="10"/>
      <c r="K107" s="10"/>
      <c r="L107" s="107"/>
    </row>
    <row r="108" spans="9:12" x14ac:dyDescent="0.25">
      <c r="I108" s="107"/>
      <c r="J108" s="10"/>
      <c r="K108" s="10"/>
      <c r="L108" s="107"/>
    </row>
    <row r="109" spans="9:12" x14ac:dyDescent="0.25">
      <c r="I109" s="107"/>
      <c r="J109" s="10"/>
      <c r="K109" s="10"/>
      <c r="L109" s="107"/>
    </row>
    <row r="110" spans="9:12" x14ac:dyDescent="0.25">
      <c r="I110" s="107"/>
      <c r="J110" s="10"/>
      <c r="K110" s="10"/>
      <c r="L110" s="107"/>
    </row>
    <row r="111" spans="9:12" x14ac:dyDescent="0.25">
      <c r="I111" s="107"/>
      <c r="J111" s="10"/>
      <c r="K111" s="10"/>
      <c r="L111" s="107"/>
    </row>
    <row r="112" spans="9:12" x14ac:dyDescent="0.25">
      <c r="I112" s="107"/>
      <c r="J112" s="10"/>
      <c r="K112" s="10"/>
      <c r="L112" s="107"/>
    </row>
    <row r="113" spans="9:12" x14ac:dyDescent="0.25">
      <c r="I113" s="107"/>
      <c r="J113" s="10"/>
      <c r="K113" s="10"/>
      <c r="L113" s="107"/>
    </row>
    <row r="114" spans="9:12" x14ac:dyDescent="0.25">
      <c r="I114" s="107"/>
      <c r="J114" s="10"/>
      <c r="K114" s="10"/>
      <c r="L114" s="107"/>
    </row>
    <row r="115" spans="9:12" x14ac:dyDescent="0.25">
      <c r="I115" s="107"/>
      <c r="J115" s="10"/>
      <c r="K115" s="10"/>
      <c r="L115" s="107"/>
    </row>
    <row r="116" spans="9:12" x14ac:dyDescent="0.25">
      <c r="I116" s="107"/>
      <c r="J116" s="10"/>
      <c r="K116" s="10"/>
      <c r="L116" s="107"/>
    </row>
    <row r="117" spans="9:12" x14ac:dyDescent="0.25">
      <c r="I117" s="107"/>
      <c r="J117" s="10"/>
      <c r="K117" s="10"/>
      <c r="L117" s="107"/>
    </row>
    <row r="118" spans="9:12" x14ac:dyDescent="0.25">
      <c r="I118" s="107"/>
      <c r="J118" s="10"/>
      <c r="K118" s="10"/>
      <c r="L118" s="107"/>
    </row>
    <row r="119" spans="9:12" x14ac:dyDescent="0.25">
      <c r="I119" s="107"/>
      <c r="J119" s="10"/>
      <c r="K119" s="10"/>
      <c r="L119" s="107"/>
    </row>
    <row r="120" spans="9:12" x14ac:dyDescent="0.25">
      <c r="I120" s="107"/>
      <c r="J120" s="10"/>
      <c r="K120" s="10"/>
      <c r="L120" s="107"/>
    </row>
    <row r="121" spans="9:12" x14ac:dyDescent="0.25">
      <c r="I121" s="107"/>
      <c r="J121" s="10"/>
      <c r="K121" s="10"/>
      <c r="L121" s="107"/>
    </row>
    <row r="122" spans="9:12" x14ac:dyDescent="0.25">
      <c r="I122" s="107"/>
      <c r="J122" s="10"/>
      <c r="K122" s="10"/>
      <c r="L122" s="107"/>
    </row>
    <row r="123" spans="9:12" x14ac:dyDescent="0.25">
      <c r="I123" s="107"/>
      <c r="J123" s="10"/>
      <c r="K123" s="10"/>
      <c r="L123" s="107"/>
    </row>
    <row r="124" spans="9:12" x14ac:dyDescent="0.25">
      <c r="I124" s="107"/>
      <c r="J124" s="10"/>
      <c r="K124" s="10"/>
      <c r="L124" s="107"/>
    </row>
    <row r="125" spans="9:12" x14ac:dyDescent="0.25">
      <c r="I125" s="107"/>
      <c r="J125" s="10"/>
      <c r="K125" s="10"/>
      <c r="L125" s="107"/>
    </row>
    <row r="126" spans="9:12" x14ac:dyDescent="0.25">
      <c r="I126" s="107"/>
      <c r="J126" s="10"/>
      <c r="K126" s="10"/>
      <c r="L126" s="107"/>
    </row>
    <row r="127" spans="9:12" x14ac:dyDescent="0.25">
      <c r="I127" s="107"/>
      <c r="J127" s="10"/>
      <c r="K127" s="10"/>
      <c r="L127" s="107"/>
    </row>
    <row r="128" spans="9:12" x14ac:dyDescent="0.25">
      <c r="I128" s="107"/>
      <c r="J128" s="10"/>
      <c r="K128" s="10"/>
      <c r="L128" s="107"/>
    </row>
    <row r="129" spans="9:12" x14ac:dyDescent="0.25">
      <c r="I129" s="107"/>
      <c r="J129" s="10"/>
      <c r="K129" s="10"/>
      <c r="L129" s="107"/>
    </row>
    <row r="130" spans="9:12" x14ac:dyDescent="0.25">
      <c r="I130" s="107"/>
      <c r="J130" s="10"/>
      <c r="K130" s="10"/>
      <c r="L130" s="107"/>
    </row>
    <row r="131" spans="9:12" x14ac:dyDescent="0.25">
      <c r="I131" s="107"/>
      <c r="J131" s="10"/>
      <c r="K131" s="10"/>
      <c r="L131" s="107"/>
    </row>
    <row r="132" spans="9:12" x14ac:dyDescent="0.25">
      <c r="I132" s="107"/>
      <c r="J132" s="10"/>
      <c r="K132" s="10"/>
      <c r="L132" s="107"/>
    </row>
    <row r="133" spans="9:12" x14ac:dyDescent="0.25">
      <c r="I133" s="107"/>
      <c r="J133" s="10"/>
      <c r="K133" s="10"/>
      <c r="L133" s="107"/>
    </row>
    <row r="134" spans="9:12" x14ac:dyDescent="0.25">
      <c r="I134" s="107"/>
      <c r="J134" s="10"/>
      <c r="K134" s="10"/>
      <c r="L134" s="107"/>
    </row>
    <row r="135" spans="9:12" x14ac:dyDescent="0.25">
      <c r="I135" s="107"/>
      <c r="J135" s="10"/>
      <c r="K135" s="10"/>
      <c r="L135" s="107"/>
    </row>
    <row r="136" spans="9:12" x14ac:dyDescent="0.25">
      <c r="I136" s="107"/>
      <c r="J136" s="10"/>
      <c r="K136" s="10"/>
      <c r="L136" s="107"/>
    </row>
    <row r="137" spans="9:12" x14ac:dyDescent="0.25">
      <c r="I137" s="107"/>
      <c r="J137" s="10"/>
      <c r="K137" s="10"/>
      <c r="L137" s="107"/>
    </row>
    <row r="138" spans="9:12" x14ac:dyDescent="0.25">
      <c r="I138" s="107"/>
      <c r="J138" s="10"/>
      <c r="K138" s="10"/>
      <c r="L138" s="107"/>
    </row>
    <row r="139" spans="9:12" x14ac:dyDescent="0.25">
      <c r="I139" s="107"/>
      <c r="J139" s="10"/>
      <c r="K139" s="10"/>
      <c r="L139" s="107"/>
    </row>
    <row r="140" spans="9:12" x14ac:dyDescent="0.25">
      <c r="I140" s="107"/>
      <c r="J140" s="10"/>
      <c r="K140" s="10"/>
      <c r="L140" s="107"/>
    </row>
    <row r="141" spans="9:12" x14ac:dyDescent="0.25">
      <c r="I141" s="107"/>
      <c r="J141" s="10"/>
      <c r="K141" s="10"/>
      <c r="L141" s="107"/>
    </row>
    <row r="142" spans="9:12" x14ac:dyDescent="0.25">
      <c r="I142" s="107"/>
      <c r="J142" s="10"/>
      <c r="K142" s="10"/>
      <c r="L142" s="107"/>
    </row>
    <row r="143" spans="9:12" x14ac:dyDescent="0.25">
      <c r="I143" s="107"/>
      <c r="J143" s="10"/>
      <c r="K143" s="10"/>
      <c r="L143" s="107"/>
    </row>
  </sheetData>
  <autoFilter ref="A18:R29" xr:uid="{F88438B8-FE8B-4569-9141-E51686C14FA7}">
    <filterColumn colId="1" showButton="0"/>
    <filterColumn colId="2" showButton="0"/>
    <filterColumn colId="3" showButton="0"/>
    <filterColumn colId="13">
      <filters>
        <filter val="79%"/>
        <filter val="87%"/>
        <filter val="90%"/>
      </filters>
    </filterColumn>
  </autoFilter>
  <mergeCells count="43">
    <mergeCell ref="A32:C33"/>
    <mergeCell ref="D32:M33"/>
    <mergeCell ref="A37:F37"/>
    <mergeCell ref="A38:F38"/>
    <mergeCell ref="A39:F39"/>
    <mergeCell ref="D31:M31"/>
    <mergeCell ref="A21:A22"/>
    <mergeCell ref="B21:E22"/>
    <mergeCell ref="F21:F22"/>
    <mergeCell ref="G21:G22"/>
    <mergeCell ref="B23:E23"/>
    <mergeCell ref="A24:A25"/>
    <mergeCell ref="B24:E25"/>
    <mergeCell ref="F24:F25"/>
    <mergeCell ref="G24:G25"/>
    <mergeCell ref="A26:A28"/>
    <mergeCell ref="B26:E28"/>
    <mergeCell ref="F26:F28"/>
    <mergeCell ref="G26:G28"/>
    <mergeCell ref="B29:E29"/>
    <mergeCell ref="A14:B14"/>
    <mergeCell ref="C14:Q14"/>
    <mergeCell ref="B18:E18"/>
    <mergeCell ref="A19:A20"/>
    <mergeCell ref="B19:E20"/>
    <mergeCell ref="F19:F20"/>
    <mergeCell ref="G19:G20"/>
    <mergeCell ref="C8:Q8"/>
    <mergeCell ref="A10:B10"/>
    <mergeCell ref="C10:Q10"/>
    <mergeCell ref="A12:B12"/>
    <mergeCell ref="C12:Q12"/>
    <mergeCell ref="A1:B3"/>
    <mergeCell ref="C1:O2"/>
    <mergeCell ref="C3:O3"/>
    <mergeCell ref="A5:B6"/>
    <mergeCell ref="C5:C6"/>
    <mergeCell ref="D5:E6"/>
    <mergeCell ref="G5:G6"/>
    <mergeCell ref="I5:I6"/>
    <mergeCell ref="J5:J6"/>
    <mergeCell ref="L5:M6"/>
    <mergeCell ref="N5:O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8D9B-FC87-49B7-BC4E-B59EC491B5DC}">
  <sheetPr filterMode="1"/>
  <dimension ref="A1:AO154"/>
  <sheetViews>
    <sheetView topLeftCell="I19" zoomScale="70" zoomScaleNormal="70" workbookViewId="0">
      <selection activeCell="P32" sqref="P32"/>
    </sheetView>
  </sheetViews>
  <sheetFormatPr baseColWidth="10" defaultColWidth="11.42578125" defaultRowHeight="14.25" x14ac:dyDescent="0.2"/>
  <cols>
    <col min="1" max="1" width="10.28515625" style="1" customWidth="1"/>
    <col min="2" max="2" width="18" style="1" customWidth="1"/>
    <col min="3" max="3" width="16" style="1" customWidth="1"/>
    <col min="4" max="4" width="8.5703125" style="1" customWidth="1"/>
    <col min="5" max="5" width="29.5703125" style="1" customWidth="1"/>
    <col min="6" max="6" width="44.28515625" style="258" customWidth="1"/>
    <col min="7" max="7" width="64.140625" style="1" customWidth="1"/>
    <col min="8" max="8" width="41.5703125" style="240" bestFit="1" customWidth="1"/>
    <col min="9" max="9" width="52" style="1" customWidth="1"/>
    <col min="10" max="10" width="12" style="1" customWidth="1"/>
    <col min="11" max="11" width="17.7109375" style="555" customWidth="1"/>
    <col min="12" max="12" width="16" style="1" customWidth="1"/>
    <col min="13" max="13" width="17" style="1" customWidth="1"/>
    <col min="14" max="14" width="28.5703125" style="1" customWidth="1"/>
    <col min="15" max="15" width="71.7109375" style="1" customWidth="1"/>
    <col min="16" max="16" width="37" style="1" customWidth="1"/>
    <col min="17" max="17" width="12.42578125" style="10" bestFit="1" customWidth="1"/>
    <col min="18" max="41" width="11.42578125" style="10"/>
    <col min="42" max="16384" width="11.42578125" style="1"/>
  </cols>
  <sheetData>
    <row r="1" spans="1:41" customFormat="1" ht="23.25" customHeight="1" x14ac:dyDescent="0.25">
      <c r="B1" s="1198"/>
      <c r="C1" s="850" t="s">
        <v>147</v>
      </c>
      <c r="D1" s="851"/>
      <c r="E1" s="851"/>
      <c r="F1" s="851"/>
      <c r="G1" s="851"/>
      <c r="H1" s="851"/>
      <c r="I1" s="851"/>
      <c r="J1" s="851"/>
      <c r="K1" s="851"/>
      <c r="L1" s="851"/>
      <c r="M1" s="851"/>
      <c r="N1" s="852"/>
      <c r="O1" s="27" t="s">
        <v>148</v>
      </c>
      <c r="P1" s="102" t="s">
        <v>149</v>
      </c>
      <c r="Q1" s="75"/>
      <c r="R1" s="75"/>
      <c r="S1" s="75"/>
      <c r="T1" s="75"/>
      <c r="U1" s="75"/>
      <c r="V1" s="75"/>
      <c r="W1" s="75"/>
      <c r="X1" s="75"/>
      <c r="Y1" s="75"/>
      <c r="Z1" s="75"/>
      <c r="AA1" s="75"/>
      <c r="AB1" s="75"/>
      <c r="AC1" s="75"/>
      <c r="AD1" s="75"/>
      <c r="AE1" s="75"/>
      <c r="AF1" s="75"/>
      <c r="AG1" s="75"/>
      <c r="AH1" s="75"/>
      <c r="AI1" s="75"/>
      <c r="AJ1" s="75"/>
      <c r="AK1" s="75"/>
      <c r="AL1" s="75"/>
      <c r="AM1" s="75"/>
      <c r="AN1" s="75"/>
      <c r="AO1" s="75"/>
    </row>
    <row r="2" spans="1:41" customFormat="1" ht="22.5" customHeight="1" x14ac:dyDescent="0.25">
      <c r="B2" s="1198"/>
      <c r="C2" s="853"/>
      <c r="D2" s="854"/>
      <c r="E2" s="854"/>
      <c r="F2" s="854"/>
      <c r="G2" s="854"/>
      <c r="H2" s="854"/>
      <c r="I2" s="854"/>
      <c r="J2" s="854"/>
      <c r="K2" s="854"/>
      <c r="L2" s="854"/>
      <c r="M2" s="854"/>
      <c r="N2" s="855"/>
      <c r="O2" s="27" t="s">
        <v>150</v>
      </c>
      <c r="P2" s="103" t="s">
        <v>151</v>
      </c>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s="75" customFormat="1" ht="36.75" customHeight="1" x14ac:dyDescent="0.25">
      <c r="B3" s="1198"/>
      <c r="C3" s="856" t="s">
        <v>152</v>
      </c>
      <c r="D3" s="857"/>
      <c r="E3" s="857"/>
      <c r="F3" s="857"/>
      <c r="G3" s="857"/>
      <c r="H3" s="857"/>
      <c r="I3" s="857"/>
      <c r="J3" s="857"/>
      <c r="K3" s="857"/>
      <c r="L3" s="857"/>
      <c r="M3" s="857"/>
      <c r="N3" s="858"/>
      <c r="O3" s="76" t="s">
        <v>153</v>
      </c>
      <c r="P3" s="105" t="s">
        <v>154</v>
      </c>
    </row>
    <row r="4" spans="1:41" s="10" customFormat="1" x14ac:dyDescent="0.2">
      <c r="F4" s="239"/>
      <c r="H4" s="240"/>
      <c r="K4" s="107"/>
    </row>
    <row r="5" spans="1:41" s="10" customFormat="1" ht="23.25" customHeight="1" x14ac:dyDescent="0.2">
      <c r="B5" s="1199"/>
      <c r="C5" s="1200">
        <v>43627</v>
      </c>
      <c r="D5" s="933" t="s">
        <v>83</v>
      </c>
      <c r="E5" s="933"/>
      <c r="F5" s="1200">
        <v>43657</v>
      </c>
      <c r="G5" s="197"/>
      <c r="H5" s="1202" t="s">
        <v>37</v>
      </c>
      <c r="I5" s="766">
        <v>43830</v>
      </c>
      <c r="K5" s="934" t="s">
        <v>38</v>
      </c>
      <c r="L5" s="935"/>
      <c r="M5" s="1203">
        <f>MAX(K17:K38)</f>
        <v>43830</v>
      </c>
    </row>
    <row r="6" spans="1:41" s="10" customFormat="1" ht="21" customHeight="1" x14ac:dyDescent="0.2">
      <c r="B6" s="1199"/>
      <c r="C6" s="1201"/>
      <c r="D6" s="933"/>
      <c r="E6" s="933"/>
      <c r="F6" s="1201"/>
      <c r="G6" s="241"/>
      <c r="H6" s="1202"/>
      <c r="I6" s="890"/>
      <c r="K6" s="934"/>
      <c r="L6" s="935"/>
      <c r="M6" s="1204"/>
    </row>
    <row r="7" spans="1:41" s="10" customFormat="1" x14ac:dyDescent="0.2">
      <c r="F7" s="239"/>
      <c r="H7" s="240"/>
      <c r="K7" s="107"/>
    </row>
    <row r="8" spans="1:41" s="10" customFormat="1" ht="27.75" customHeight="1" x14ac:dyDescent="0.2">
      <c r="B8" s="1205" t="s">
        <v>642</v>
      </c>
      <c r="C8" s="1206"/>
      <c r="D8" s="1206"/>
      <c r="E8" s="1206"/>
      <c r="F8" s="1206"/>
      <c r="G8" s="1206"/>
      <c r="H8" s="1206"/>
      <c r="I8" s="1206"/>
      <c r="J8" s="1206"/>
      <c r="K8" s="1206"/>
      <c r="L8" s="1206"/>
      <c r="M8" s="1206"/>
      <c r="N8" s="1206"/>
      <c r="O8" s="1206"/>
      <c r="P8" s="1207"/>
    </row>
    <row r="9" spans="1:41" s="10" customFormat="1" x14ac:dyDescent="0.2">
      <c r="F9" s="239"/>
      <c r="H9" s="240"/>
      <c r="K9" s="107"/>
    </row>
    <row r="10" spans="1:41" s="10" customFormat="1" ht="85.5" customHeight="1" x14ac:dyDescent="0.2">
      <c r="B10" s="1208" t="s">
        <v>643</v>
      </c>
      <c r="C10" s="1209"/>
      <c r="D10" s="1209"/>
      <c r="E10" s="1209"/>
      <c r="F10" s="1209"/>
      <c r="G10" s="1209"/>
      <c r="H10" s="1209"/>
      <c r="I10" s="1209"/>
      <c r="J10" s="1209"/>
      <c r="K10" s="1209"/>
      <c r="L10" s="1209"/>
      <c r="M10" s="1209"/>
      <c r="N10" s="1209"/>
      <c r="O10" s="1209"/>
      <c r="P10" s="1210"/>
    </row>
    <row r="11" spans="1:41" s="10" customFormat="1" ht="78.75" customHeight="1" x14ac:dyDescent="0.2">
      <c r="B11" s="1211" t="s">
        <v>644</v>
      </c>
      <c r="C11" s="1212"/>
      <c r="D11" s="1212"/>
      <c r="E11" s="1212"/>
      <c r="F11" s="1212"/>
      <c r="G11" s="1212"/>
      <c r="H11" s="1212"/>
      <c r="I11" s="1212"/>
      <c r="J11" s="1212"/>
      <c r="K11" s="1212"/>
      <c r="L11" s="1212"/>
      <c r="M11" s="1212"/>
      <c r="N11" s="1212"/>
      <c r="O11" s="1212"/>
      <c r="P11" s="1213"/>
    </row>
    <row r="12" spans="1:41" s="10" customFormat="1" ht="15.75" x14ac:dyDescent="0.2">
      <c r="B12" s="575"/>
      <c r="C12" s="11"/>
      <c r="D12" s="11"/>
      <c r="E12" s="11"/>
      <c r="F12" s="11"/>
      <c r="G12" s="11"/>
      <c r="H12" s="242"/>
      <c r="I12" s="11"/>
      <c r="J12" s="11"/>
      <c r="K12" s="77"/>
      <c r="L12" s="11"/>
      <c r="M12" s="11"/>
    </row>
    <row r="13" spans="1:41" s="10" customFormat="1" ht="62.25" customHeight="1" x14ac:dyDescent="0.2">
      <c r="B13" s="1211" t="s">
        <v>550</v>
      </c>
      <c r="C13" s="1212"/>
      <c r="D13" s="1212"/>
      <c r="E13" s="1212"/>
      <c r="F13" s="1212"/>
      <c r="G13" s="1212"/>
      <c r="H13" s="1212"/>
      <c r="I13" s="1212"/>
      <c r="J13" s="1212"/>
      <c r="K13" s="1212"/>
      <c r="L13" s="1212"/>
      <c r="M13" s="1212"/>
      <c r="N13" s="1212"/>
      <c r="O13" s="1212"/>
      <c r="P13" s="1213"/>
    </row>
    <row r="14" spans="1:41" s="10" customFormat="1" ht="15.75" customHeight="1" x14ac:dyDescent="0.2">
      <c r="B14" s="1196"/>
      <c r="C14" s="1196"/>
      <c r="D14" s="1196"/>
      <c r="E14" s="1196"/>
      <c r="F14" s="1196"/>
      <c r="G14" s="1196"/>
      <c r="H14" s="1196"/>
      <c r="I14" s="1196"/>
      <c r="J14" s="1196"/>
      <c r="K14" s="1196"/>
      <c r="L14" s="1196"/>
      <c r="M14" s="1196"/>
      <c r="N14" s="1196"/>
      <c r="O14" s="1196"/>
      <c r="P14" s="1196"/>
    </row>
    <row r="15" spans="1:41" s="10" customFormat="1" ht="14.25" customHeight="1" x14ac:dyDescent="0.2">
      <c r="B15" s="1197"/>
      <c r="C15" s="1197"/>
      <c r="D15" s="1197"/>
      <c r="E15" s="1197"/>
      <c r="F15" s="1197"/>
      <c r="G15" s="1197"/>
      <c r="H15" s="1197"/>
      <c r="I15" s="1197"/>
      <c r="J15" s="1197"/>
      <c r="K15" s="1197"/>
      <c r="L15" s="1197"/>
      <c r="M15" s="1197"/>
      <c r="N15" s="1197"/>
      <c r="O15" s="1197"/>
      <c r="P15" s="1197"/>
    </row>
    <row r="16" spans="1:41" s="614" customFormat="1" ht="39.75" customHeight="1" x14ac:dyDescent="0.25">
      <c r="A16" s="287" t="s">
        <v>48</v>
      </c>
      <c r="B16" s="837" t="s">
        <v>49</v>
      </c>
      <c r="C16" s="838"/>
      <c r="D16" s="838"/>
      <c r="E16" s="839"/>
      <c r="F16" s="243" t="s">
        <v>50</v>
      </c>
      <c r="G16" s="620" t="s">
        <v>551</v>
      </c>
      <c r="H16" s="244" t="s">
        <v>52</v>
      </c>
      <c r="I16" s="244" t="s">
        <v>53</v>
      </c>
      <c r="J16" s="287" t="s">
        <v>54</v>
      </c>
      <c r="K16" s="287" t="s">
        <v>55</v>
      </c>
      <c r="L16" s="287" t="s">
        <v>56</v>
      </c>
      <c r="M16" s="287" t="s">
        <v>57</v>
      </c>
      <c r="N16" s="287" t="s">
        <v>58</v>
      </c>
      <c r="O16" s="287" t="s">
        <v>158</v>
      </c>
      <c r="P16" s="287" t="s">
        <v>60</v>
      </c>
      <c r="Q16" s="183" t="s">
        <v>124</v>
      </c>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row>
    <row r="17" spans="1:41" s="614" customFormat="1" ht="158.25" hidden="1" customHeight="1" x14ac:dyDescent="0.25">
      <c r="A17" s="601">
        <v>1</v>
      </c>
      <c r="B17" s="1181" t="s">
        <v>645</v>
      </c>
      <c r="C17" s="1182"/>
      <c r="D17" s="1182"/>
      <c r="E17" s="1183"/>
      <c r="F17" s="409" t="s">
        <v>646</v>
      </c>
      <c r="G17" s="402" t="s">
        <v>647</v>
      </c>
      <c r="H17" s="245" t="s">
        <v>648</v>
      </c>
      <c r="I17" s="245" t="s">
        <v>649</v>
      </c>
      <c r="J17" s="246">
        <v>1</v>
      </c>
      <c r="K17" s="247">
        <v>43656</v>
      </c>
      <c r="L17" s="247">
        <v>43656</v>
      </c>
      <c r="M17" s="689">
        <v>1</v>
      </c>
      <c r="N17" s="248"/>
      <c r="O17" s="411" t="s">
        <v>1030</v>
      </c>
      <c r="P17" s="622"/>
      <c r="Q17" s="340">
        <v>1</v>
      </c>
    </row>
    <row r="18" spans="1:41" s="614" customFormat="1" ht="150.75" hidden="1" customHeight="1" x14ac:dyDescent="0.25">
      <c r="A18" s="601">
        <v>2</v>
      </c>
      <c r="B18" s="1181" t="s">
        <v>645</v>
      </c>
      <c r="C18" s="1182"/>
      <c r="D18" s="1182"/>
      <c r="E18" s="1183"/>
      <c r="F18" s="409" t="s">
        <v>646</v>
      </c>
      <c r="G18" s="581" t="s">
        <v>650</v>
      </c>
      <c r="H18" s="245" t="s">
        <v>651</v>
      </c>
      <c r="I18" s="245" t="s">
        <v>652</v>
      </c>
      <c r="J18" s="246">
        <v>1</v>
      </c>
      <c r="K18" s="412">
        <v>43738</v>
      </c>
      <c r="L18" s="247">
        <v>43738</v>
      </c>
      <c r="M18" s="689">
        <v>1</v>
      </c>
      <c r="N18" s="248"/>
      <c r="O18" s="411" t="s">
        <v>1031</v>
      </c>
      <c r="P18" s="194"/>
      <c r="Q18" s="340">
        <v>1</v>
      </c>
    </row>
    <row r="19" spans="1:41" s="57" customFormat="1" ht="153" customHeight="1" x14ac:dyDescent="0.3">
      <c r="A19" s="601">
        <v>3</v>
      </c>
      <c r="B19" s="1181" t="s">
        <v>645</v>
      </c>
      <c r="C19" s="1182"/>
      <c r="D19" s="1182"/>
      <c r="E19" s="1183"/>
      <c r="F19" s="409" t="s">
        <v>646</v>
      </c>
      <c r="G19" s="583" t="s">
        <v>653</v>
      </c>
      <c r="H19" s="245" t="s">
        <v>654</v>
      </c>
      <c r="I19" s="245" t="s">
        <v>655</v>
      </c>
      <c r="J19" s="596">
        <v>5</v>
      </c>
      <c r="K19" s="55">
        <v>43814</v>
      </c>
      <c r="L19" s="154"/>
      <c r="M19" s="410">
        <v>0.2</v>
      </c>
      <c r="N19" s="690" t="s">
        <v>655</v>
      </c>
      <c r="O19" s="691" t="s">
        <v>1408</v>
      </c>
      <c r="P19" s="155"/>
      <c r="Q19" s="340">
        <v>1</v>
      </c>
      <c r="R19" s="82"/>
      <c r="S19" s="80"/>
      <c r="T19" s="80"/>
      <c r="U19" s="80"/>
      <c r="V19" s="80"/>
      <c r="W19" s="80"/>
      <c r="X19" s="80"/>
      <c r="Y19" s="80"/>
      <c r="Z19" s="80"/>
      <c r="AA19" s="80"/>
      <c r="AB19" s="80"/>
      <c r="AC19" s="80"/>
      <c r="AD19" s="80"/>
      <c r="AE19" s="80"/>
      <c r="AF19" s="80"/>
      <c r="AG19" s="80"/>
      <c r="AH19" s="80"/>
      <c r="AI19" s="80"/>
      <c r="AJ19" s="80"/>
      <c r="AK19" s="80"/>
      <c r="AL19" s="80"/>
      <c r="AM19" s="80"/>
      <c r="AN19" s="80"/>
      <c r="AO19" s="80"/>
    </row>
    <row r="20" spans="1:41" s="57" customFormat="1" ht="409.5" hidden="1" customHeight="1" x14ac:dyDescent="0.2">
      <c r="A20" s="601">
        <v>4</v>
      </c>
      <c r="B20" s="850" t="s">
        <v>656</v>
      </c>
      <c r="C20" s="851"/>
      <c r="D20" s="851"/>
      <c r="E20" s="852"/>
      <c r="F20" s="409" t="s">
        <v>657</v>
      </c>
      <c r="G20" s="583" t="s">
        <v>658</v>
      </c>
      <c r="H20" s="249" t="s">
        <v>659</v>
      </c>
      <c r="I20" s="403" t="s">
        <v>660</v>
      </c>
      <c r="J20" s="596">
        <v>2</v>
      </c>
      <c r="K20" s="55">
        <v>43814</v>
      </c>
      <c r="L20" s="154"/>
      <c r="M20" s="149">
        <v>1</v>
      </c>
      <c r="N20" s="413"/>
      <c r="O20" s="691" t="s">
        <v>1409</v>
      </c>
      <c r="P20" s="419" t="s">
        <v>1063</v>
      </c>
      <c r="Q20" s="340">
        <v>1</v>
      </c>
      <c r="R20" s="82"/>
      <c r="S20" s="80"/>
      <c r="T20" s="80"/>
      <c r="U20" s="80"/>
      <c r="V20" s="80"/>
      <c r="W20" s="80"/>
      <c r="X20" s="80"/>
      <c r="Y20" s="80"/>
      <c r="Z20" s="80"/>
      <c r="AA20" s="80"/>
      <c r="AB20" s="80"/>
      <c r="AC20" s="80"/>
      <c r="AD20" s="80"/>
      <c r="AE20" s="80"/>
      <c r="AF20" s="80"/>
      <c r="AG20" s="80"/>
      <c r="AH20" s="80"/>
      <c r="AI20" s="80"/>
      <c r="AJ20" s="80"/>
      <c r="AK20" s="80"/>
      <c r="AL20" s="80"/>
      <c r="AM20" s="80"/>
      <c r="AN20" s="80"/>
      <c r="AO20" s="80"/>
    </row>
    <row r="21" spans="1:41" s="57" customFormat="1" ht="322.5" hidden="1" customHeight="1" x14ac:dyDescent="0.3">
      <c r="A21" s="601">
        <v>5</v>
      </c>
      <c r="B21" s="850" t="s">
        <v>656</v>
      </c>
      <c r="C21" s="851"/>
      <c r="D21" s="851"/>
      <c r="E21" s="852"/>
      <c r="F21" s="409" t="s">
        <v>657</v>
      </c>
      <c r="G21" s="583" t="s">
        <v>661</v>
      </c>
      <c r="H21" s="249" t="s">
        <v>662</v>
      </c>
      <c r="I21" s="580" t="s">
        <v>663</v>
      </c>
      <c r="J21" s="596">
        <v>1</v>
      </c>
      <c r="K21" s="55" t="s">
        <v>664</v>
      </c>
      <c r="L21" s="153">
        <v>43808</v>
      </c>
      <c r="M21" s="149">
        <v>1</v>
      </c>
      <c r="N21" s="154"/>
      <c r="O21" s="692" t="s">
        <v>1410</v>
      </c>
      <c r="P21" s="155"/>
      <c r="Q21" s="414">
        <v>1</v>
      </c>
      <c r="R21" s="82"/>
      <c r="S21" s="80"/>
      <c r="T21" s="80"/>
      <c r="U21" s="80"/>
      <c r="V21" s="80"/>
      <c r="W21" s="80"/>
      <c r="X21" s="80"/>
      <c r="Y21" s="80"/>
      <c r="Z21" s="80"/>
      <c r="AA21" s="80"/>
      <c r="AB21" s="80"/>
      <c r="AC21" s="80"/>
      <c r="AD21" s="80"/>
      <c r="AE21" s="80"/>
      <c r="AF21" s="80"/>
      <c r="AG21" s="80"/>
      <c r="AH21" s="80"/>
      <c r="AI21" s="80"/>
      <c r="AJ21" s="80"/>
      <c r="AK21" s="80"/>
      <c r="AL21" s="80"/>
      <c r="AM21" s="80"/>
      <c r="AN21" s="80"/>
      <c r="AO21" s="80"/>
    </row>
    <row r="22" spans="1:41" s="57" customFormat="1" ht="381" hidden="1" customHeight="1" x14ac:dyDescent="0.3">
      <c r="A22" s="601">
        <v>6</v>
      </c>
      <c r="B22" s="850" t="s">
        <v>656</v>
      </c>
      <c r="C22" s="851"/>
      <c r="D22" s="851"/>
      <c r="E22" s="852"/>
      <c r="F22" s="409" t="s">
        <v>657</v>
      </c>
      <c r="G22" s="583" t="s">
        <v>665</v>
      </c>
      <c r="H22" s="249" t="s">
        <v>666</v>
      </c>
      <c r="I22" s="580" t="s">
        <v>667</v>
      </c>
      <c r="J22" s="195" t="s">
        <v>668</v>
      </c>
      <c r="K22" s="55">
        <v>43814</v>
      </c>
      <c r="L22" s="153">
        <v>43811</v>
      </c>
      <c r="M22" s="149">
        <v>1</v>
      </c>
      <c r="N22" s="154"/>
      <c r="O22" s="692" t="s">
        <v>1411</v>
      </c>
      <c r="P22" s="261"/>
      <c r="Q22" s="414">
        <v>1</v>
      </c>
      <c r="R22" s="82"/>
      <c r="S22" s="80"/>
      <c r="T22" s="80"/>
      <c r="U22" s="80"/>
      <c r="V22" s="80"/>
      <c r="W22" s="80"/>
      <c r="X22" s="80"/>
      <c r="Y22" s="80"/>
      <c r="Z22" s="80"/>
      <c r="AA22" s="80"/>
      <c r="AB22" s="80"/>
      <c r="AC22" s="80"/>
      <c r="AD22" s="80"/>
      <c r="AE22" s="80"/>
      <c r="AF22" s="80"/>
      <c r="AG22" s="80"/>
      <c r="AH22" s="80"/>
      <c r="AI22" s="80"/>
      <c r="AJ22" s="80"/>
      <c r="AK22" s="80"/>
      <c r="AL22" s="80"/>
      <c r="AM22" s="80"/>
      <c r="AN22" s="80"/>
      <c r="AO22" s="80"/>
    </row>
    <row r="23" spans="1:41" s="57" customFormat="1" ht="214.5" hidden="1" customHeight="1" x14ac:dyDescent="0.2">
      <c r="A23" s="601">
        <v>7</v>
      </c>
      <c r="B23" s="1181" t="s">
        <v>669</v>
      </c>
      <c r="C23" s="1182"/>
      <c r="D23" s="1182"/>
      <c r="E23" s="1183"/>
      <c r="F23" s="409" t="s">
        <v>670</v>
      </c>
      <c r="G23" s="583" t="s">
        <v>671</v>
      </c>
      <c r="H23" s="249" t="s">
        <v>672</v>
      </c>
      <c r="I23" s="580" t="s">
        <v>673</v>
      </c>
      <c r="J23" s="596">
        <v>1</v>
      </c>
      <c r="K23" s="55" t="s">
        <v>1064</v>
      </c>
      <c r="L23" s="153">
        <v>43789</v>
      </c>
      <c r="M23" s="149">
        <v>1</v>
      </c>
      <c r="N23" s="585"/>
      <c r="O23" s="692" t="s">
        <v>1412</v>
      </c>
      <c r="P23" s="419" t="s">
        <v>1063</v>
      </c>
      <c r="Q23" s="415">
        <v>1</v>
      </c>
      <c r="R23" s="82"/>
      <c r="S23" s="80"/>
      <c r="T23" s="80"/>
      <c r="U23" s="80"/>
      <c r="V23" s="80"/>
      <c r="W23" s="80"/>
      <c r="X23" s="80"/>
      <c r="Y23" s="80"/>
      <c r="Z23" s="80"/>
      <c r="AA23" s="80"/>
      <c r="AB23" s="80"/>
      <c r="AC23" s="80"/>
      <c r="AD23" s="80"/>
      <c r="AE23" s="80"/>
      <c r="AF23" s="80"/>
      <c r="AG23" s="80"/>
      <c r="AH23" s="80"/>
      <c r="AI23" s="80"/>
      <c r="AJ23" s="80"/>
      <c r="AK23" s="80"/>
      <c r="AL23" s="80"/>
      <c r="AM23" s="80"/>
      <c r="AN23" s="80"/>
      <c r="AO23" s="80"/>
    </row>
    <row r="24" spans="1:41" s="57" customFormat="1" ht="212.25" hidden="1" customHeight="1" x14ac:dyDescent="0.2">
      <c r="A24" s="601">
        <v>8</v>
      </c>
      <c r="B24" s="1181" t="s">
        <v>669</v>
      </c>
      <c r="C24" s="1182"/>
      <c r="D24" s="1182"/>
      <c r="E24" s="1183"/>
      <c r="F24" s="409" t="s">
        <v>670</v>
      </c>
      <c r="G24" s="583" t="s">
        <v>674</v>
      </c>
      <c r="H24" s="249" t="s">
        <v>672</v>
      </c>
      <c r="I24" s="580" t="s">
        <v>675</v>
      </c>
      <c r="J24" s="596">
        <v>2</v>
      </c>
      <c r="K24" s="55">
        <v>43814</v>
      </c>
      <c r="L24" s="153">
        <v>43808</v>
      </c>
      <c r="M24" s="149">
        <v>1</v>
      </c>
      <c r="N24" s="585" t="s">
        <v>1032</v>
      </c>
      <c r="O24" s="692" t="s">
        <v>1413</v>
      </c>
      <c r="P24" s="419" t="s">
        <v>1063</v>
      </c>
      <c r="Q24" s="340">
        <v>1</v>
      </c>
      <c r="R24" s="82"/>
      <c r="S24" s="80"/>
      <c r="T24" s="80"/>
      <c r="U24" s="80"/>
      <c r="V24" s="80"/>
      <c r="W24" s="80"/>
      <c r="X24" s="80"/>
      <c r="Y24" s="80"/>
      <c r="Z24" s="80"/>
      <c r="AA24" s="80"/>
      <c r="AB24" s="80"/>
      <c r="AC24" s="80"/>
      <c r="AD24" s="80"/>
      <c r="AE24" s="80"/>
      <c r="AF24" s="80"/>
      <c r="AG24" s="80"/>
      <c r="AH24" s="80"/>
      <c r="AI24" s="80"/>
      <c r="AJ24" s="80"/>
      <c r="AK24" s="80"/>
      <c r="AL24" s="80"/>
      <c r="AM24" s="80"/>
      <c r="AN24" s="80"/>
      <c r="AO24" s="80"/>
    </row>
    <row r="25" spans="1:41" s="57" customFormat="1" ht="339" hidden="1" customHeight="1" x14ac:dyDescent="0.2">
      <c r="A25" s="601">
        <v>9</v>
      </c>
      <c r="B25" s="1181" t="s">
        <v>669</v>
      </c>
      <c r="C25" s="1182"/>
      <c r="D25" s="1182"/>
      <c r="E25" s="1183"/>
      <c r="F25" s="409" t="s">
        <v>670</v>
      </c>
      <c r="G25" s="583" t="s">
        <v>676</v>
      </c>
      <c r="H25" s="249" t="s">
        <v>677</v>
      </c>
      <c r="I25" s="580" t="s">
        <v>678</v>
      </c>
      <c r="J25" s="596">
        <v>1</v>
      </c>
      <c r="K25" s="55">
        <v>43814</v>
      </c>
      <c r="L25" s="153">
        <v>43747</v>
      </c>
      <c r="M25" s="149">
        <v>1</v>
      </c>
      <c r="N25" s="253"/>
      <c r="O25" s="693" t="s">
        <v>1414</v>
      </c>
      <c r="P25" s="419" t="s">
        <v>1063</v>
      </c>
      <c r="Q25" s="340">
        <v>1</v>
      </c>
      <c r="R25" s="82"/>
      <c r="S25" s="80"/>
      <c r="T25" s="80"/>
      <c r="U25" s="80"/>
      <c r="V25" s="80"/>
      <c r="W25" s="80"/>
      <c r="X25" s="80"/>
      <c r="Y25" s="80"/>
      <c r="Z25" s="80"/>
      <c r="AA25" s="80"/>
      <c r="AB25" s="80"/>
      <c r="AC25" s="80"/>
      <c r="AD25" s="80"/>
      <c r="AE25" s="80"/>
      <c r="AF25" s="80"/>
      <c r="AG25" s="80"/>
      <c r="AH25" s="80"/>
      <c r="AI25" s="80"/>
      <c r="AJ25" s="80"/>
      <c r="AK25" s="80"/>
      <c r="AL25" s="80"/>
      <c r="AM25" s="80"/>
      <c r="AN25" s="80"/>
      <c r="AO25" s="80"/>
    </row>
    <row r="26" spans="1:41" s="57" customFormat="1" ht="297.75" hidden="1" customHeight="1" x14ac:dyDescent="0.2">
      <c r="A26" s="601">
        <v>10</v>
      </c>
      <c r="B26" s="1184" t="s">
        <v>679</v>
      </c>
      <c r="C26" s="1185"/>
      <c r="D26" s="1185"/>
      <c r="E26" s="1186"/>
      <c r="F26" s="416" t="s">
        <v>680</v>
      </c>
      <c r="G26" s="250" t="s">
        <v>681</v>
      </c>
      <c r="H26" s="251" t="s">
        <v>682</v>
      </c>
      <c r="I26" s="403" t="s">
        <v>1415</v>
      </c>
      <c r="J26" s="596">
        <v>1</v>
      </c>
      <c r="K26" s="55">
        <v>43799</v>
      </c>
      <c r="L26" s="153">
        <v>43812</v>
      </c>
      <c r="M26" s="149">
        <v>1</v>
      </c>
      <c r="N26" s="585"/>
      <c r="O26" s="585" t="s">
        <v>1416</v>
      </c>
      <c r="P26" s="417" t="s">
        <v>1033</v>
      </c>
      <c r="Q26" s="340">
        <v>1</v>
      </c>
      <c r="R26" s="82"/>
      <c r="S26" s="80"/>
      <c r="T26" s="80"/>
      <c r="U26" s="80"/>
      <c r="V26" s="80"/>
      <c r="W26" s="80"/>
      <c r="X26" s="80"/>
      <c r="Y26" s="80"/>
      <c r="Z26" s="80"/>
      <c r="AA26" s="80"/>
      <c r="AB26" s="80"/>
      <c r="AC26" s="80"/>
      <c r="AD26" s="80"/>
      <c r="AE26" s="80"/>
      <c r="AF26" s="80"/>
      <c r="AG26" s="80"/>
      <c r="AH26" s="80"/>
      <c r="AI26" s="80"/>
      <c r="AJ26" s="80"/>
      <c r="AK26" s="80"/>
      <c r="AL26" s="80"/>
      <c r="AM26" s="80"/>
      <c r="AN26" s="80"/>
      <c r="AO26" s="80"/>
    </row>
    <row r="27" spans="1:41" s="57" customFormat="1" ht="207" hidden="1" customHeight="1" x14ac:dyDescent="0.2">
      <c r="A27" s="601">
        <v>11</v>
      </c>
      <c r="B27" s="1184" t="s">
        <v>679</v>
      </c>
      <c r="C27" s="1185"/>
      <c r="D27" s="1185"/>
      <c r="E27" s="1186"/>
      <c r="F27" s="416" t="s">
        <v>680</v>
      </c>
      <c r="G27" s="250" t="s">
        <v>683</v>
      </c>
      <c r="H27" s="251" t="s">
        <v>684</v>
      </c>
      <c r="I27" s="403" t="s">
        <v>685</v>
      </c>
      <c r="J27" s="596">
        <v>1</v>
      </c>
      <c r="K27" s="55">
        <v>43799</v>
      </c>
      <c r="L27" s="153">
        <v>43769</v>
      </c>
      <c r="M27" s="149">
        <v>1</v>
      </c>
      <c r="N27" s="585"/>
      <c r="O27" s="52" t="s">
        <v>1417</v>
      </c>
      <c r="P27" s="417" t="s">
        <v>1033</v>
      </c>
      <c r="Q27" s="340">
        <v>1</v>
      </c>
      <c r="R27" s="82"/>
      <c r="S27" s="80"/>
      <c r="T27" s="80"/>
      <c r="U27" s="80"/>
      <c r="V27" s="80"/>
      <c r="W27" s="80"/>
      <c r="X27" s="80"/>
      <c r="Y27" s="80"/>
      <c r="Z27" s="80"/>
      <c r="AA27" s="80"/>
      <c r="AB27" s="80"/>
      <c r="AC27" s="80"/>
      <c r="AD27" s="80"/>
      <c r="AE27" s="80"/>
      <c r="AF27" s="80"/>
      <c r="AG27" s="80"/>
      <c r="AH27" s="80"/>
      <c r="AI27" s="80"/>
      <c r="AJ27" s="80"/>
      <c r="AK27" s="80"/>
      <c r="AL27" s="80"/>
      <c r="AM27" s="80"/>
      <c r="AN27" s="80"/>
      <c r="AO27" s="80"/>
    </row>
    <row r="28" spans="1:41" s="57" customFormat="1" ht="108" hidden="1" customHeight="1" x14ac:dyDescent="0.3">
      <c r="A28" s="601">
        <v>12</v>
      </c>
      <c r="B28" s="1181" t="s">
        <v>686</v>
      </c>
      <c r="C28" s="1182"/>
      <c r="D28" s="1182"/>
      <c r="E28" s="1183"/>
      <c r="F28" s="409" t="s">
        <v>687</v>
      </c>
      <c r="G28" s="583" t="s">
        <v>688</v>
      </c>
      <c r="H28" s="249" t="s">
        <v>689</v>
      </c>
      <c r="I28" s="403" t="s">
        <v>690</v>
      </c>
      <c r="J28" s="596">
        <v>1</v>
      </c>
      <c r="K28" s="55">
        <v>43676</v>
      </c>
      <c r="L28" s="55">
        <v>43664</v>
      </c>
      <c r="M28" s="149">
        <v>1</v>
      </c>
      <c r="N28" s="154"/>
      <c r="O28" s="413" t="s">
        <v>1034</v>
      </c>
      <c r="P28" s="155"/>
      <c r="Q28" s="340">
        <v>1</v>
      </c>
      <c r="R28" s="82"/>
      <c r="S28" s="80"/>
      <c r="T28" s="80"/>
      <c r="U28" s="80"/>
      <c r="V28" s="80"/>
      <c r="W28" s="80"/>
      <c r="X28" s="80"/>
      <c r="Y28" s="80"/>
      <c r="Z28" s="80"/>
      <c r="AA28" s="80"/>
      <c r="AB28" s="80"/>
      <c r="AC28" s="80"/>
      <c r="AD28" s="80"/>
      <c r="AE28" s="80"/>
      <c r="AF28" s="80"/>
      <c r="AG28" s="80"/>
      <c r="AH28" s="80"/>
      <c r="AI28" s="80"/>
      <c r="AJ28" s="80"/>
      <c r="AK28" s="80"/>
      <c r="AL28" s="80"/>
      <c r="AM28" s="80"/>
      <c r="AN28" s="80"/>
      <c r="AO28" s="80"/>
    </row>
    <row r="29" spans="1:41" s="57" customFormat="1" ht="320.25" hidden="1" customHeight="1" x14ac:dyDescent="0.2">
      <c r="A29" s="601">
        <v>13</v>
      </c>
      <c r="B29" s="1184" t="s">
        <v>686</v>
      </c>
      <c r="C29" s="1185"/>
      <c r="D29" s="1185"/>
      <c r="E29" s="1186"/>
      <c r="F29" s="409" t="s">
        <v>687</v>
      </c>
      <c r="G29" s="583" t="s">
        <v>691</v>
      </c>
      <c r="H29" s="251" t="s">
        <v>692</v>
      </c>
      <c r="I29" s="403" t="s">
        <v>693</v>
      </c>
      <c r="J29" s="596">
        <v>1</v>
      </c>
      <c r="K29" s="55">
        <v>43799</v>
      </c>
      <c r="L29" s="153">
        <v>43825</v>
      </c>
      <c r="M29" s="149">
        <v>1</v>
      </c>
      <c r="N29" s="585"/>
      <c r="O29" s="692" t="s">
        <v>1418</v>
      </c>
      <c r="P29" s="419" t="s">
        <v>1065</v>
      </c>
      <c r="Q29" s="340">
        <v>1</v>
      </c>
      <c r="R29" s="82"/>
      <c r="S29" s="80"/>
      <c r="T29" s="80"/>
      <c r="U29" s="80"/>
      <c r="V29" s="80"/>
      <c r="W29" s="80"/>
      <c r="X29" s="80"/>
      <c r="Y29" s="80"/>
      <c r="Z29" s="80"/>
      <c r="AA29" s="80"/>
      <c r="AB29" s="80"/>
      <c r="AC29" s="80"/>
      <c r="AD29" s="80"/>
      <c r="AE29" s="80"/>
      <c r="AF29" s="80"/>
      <c r="AG29" s="80"/>
      <c r="AH29" s="80"/>
      <c r="AI29" s="80"/>
      <c r="AJ29" s="80"/>
      <c r="AK29" s="80"/>
      <c r="AL29" s="80"/>
      <c r="AM29" s="80"/>
      <c r="AN29" s="80"/>
      <c r="AO29" s="80"/>
    </row>
    <row r="30" spans="1:41" s="57" customFormat="1" ht="300.75" hidden="1" customHeight="1" x14ac:dyDescent="0.2">
      <c r="A30" s="601">
        <v>14</v>
      </c>
      <c r="B30" s="1187" t="s">
        <v>694</v>
      </c>
      <c r="C30" s="1188"/>
      <c r="D30" s="1188"/>
      <c r="E30" s="1189"/>
      <c r="F30" s="52" t="s">
        <v>695</v>
      </c>
      <c r="G30" s="579" t="s">
        <v>696</v>
      </c>
      <c r="H30" s="249" t="s">
        <v>692</v>
      </c>
      <c r="I30" s="403" t="s">
        <v>697</v>
      </c>
      <c r="J30" s="596">
        <v>1</v>
      </c>
      <c r="K30" s="55">
        <v>43799</v>
      </c>
      <c r="L30" s="153">
        <v>43825</v>
      </c>
      <c r="M30" s="149">
        <v>1</v>
      </c>
      <c r="N30" s="585" t="s">
        <v>1419</v>
      </c>
      <c r="O30" s="694" t="s">
        <v>1420</v>
      </c>
      <c r="P30" s="419" t="s">
        <v>1065</v>
      </c>
      <c r="Q30" s="340">
        <v>1</v>
      </c>
      <c r="R30" s="82"/>
      <c r="S30" s="80"/>
      <c r="T30" s="80"/>
      <c r="U30" s="80"/>
      <c r="V30" s="80"/>
      <c r="W30" s="80"/>
      <c r="X30" s="80"/>
      <c r="Y30" s="80"/>
      <c r="Z30" s="80"/>
      <c r="AA30" s="80"/>
      <c r="AB30" s="80"/>
      <c r="AC30" s="80"/>
      <c r="AD30" s="80"/>
      <c r="AE30" s="80"/>
      <c r="AF30" s="80"/>
      <c r="AG30" s="80"/>
      <c r="AH30" s="80"/>
      <c r="AI30" s="80"/>
      <c r="AJ30" s="80"/>
      <c r="AK30" s="80"/>
      <c r="AL30" s="80"/>
      <c r="AM30" s="80"/>
      <c r="AN30" s="80"/>
      <c r="AO30" s="80"/>
    </row>
    <row r="31" spans="1:41" s="57" customFormat="1" ht="168" hidden="1" customHeight="1" x14ac:dyDescent="0.2">
      <c r="A31" s="601">
        <v>15</v>
      </c>
      <c r="B31" s="1187" t="s">
        <v>694</v>
      </c>
      <c r="C31" s="1188"/>
      <c r="D31" s="1188"/>
      <c r="E31" s="1189"/>
      <c r="F31" s="52" t="s">
        <v>695</v>
      </c>
      <c r="G31" s="579" t="s">
        <v>698</v>
      </c>
      <c r="H31" s="251" t="s">
        <v>699</v>
      </c>
      <c r="I31" s="403" t="s">
        <v>700</v>
      </c>
      <c r="J31" s="596">
        <v>1</v>
      </c>
      <c r="K31" s="55">
        <v>43799</v>
      </c>
      <c r="L31" s="153">
        <v>43797</v>
      </c>
      <c r="M31" s="149">
        <v>1</v>
      </c>
      <c r="N31" s="52"/>
      <c r="O31" s="52" t="s">
        <v>1421</v>
      </c>
      <c r="P31" s="419" t="s">
        <v>1065</v>
      </c>
      <c r="Q31" s="340">
        <v>1</v>
      </c>
      <c r="R31" s="82"/>
      <c r="S31" s="80"/>
      <c r="T31" s="80"/>
      <c r="U31" s="80"/>
      <c r="V31" s="80"/>
      <c r="W31" s="80"/>
      <c r="X31" s="80"/>
      <c r="Y31" s="80"/>
      <c r="Z31" s="80"/>
      <c r="AA31" s="80"/>
      <c r="AB31" s="80"/>
      <c r="AC31" s="80"/>
      <c r="AD31" s="80"/>
      <c r="AE31" s="80"/>
      <c r="AF31" s="80"/>
      <c r="AG31" s="80"/>
      <c r="AH31" s="80"/>
      <c r="AI31" s="80"/>
      <c r="AJ31" s="80"/>
      <c r="AK31" s="80"/>
      <c r="AL31" s="80"/>
      <c r="AM31" s="80"/>
      <c r="AN31" s="80"/>
      <c r="AO31" s="80"/>
    </row>
    <row r="32" spans="1:41" s="57" customFormat="1" ht="325.5" customHeight="1" x14ac:dyDescent="0.2">
      <c r="A32" s="601">
        <v>16</v>
      </c>
      <c r="B32" s="1190" t="s">
        <v>701</v>
      </c>
      <c r="C32" s="1191"/>
      <c r="D32" s="1191"/>
      <c r="E32" s="1192"/>
      <c r="F32" s="581" t="s">
        <v>702</v>
      </c>
      <c r="G32" s="579" t="s">
        <v>1422</v>
      </c>
      <c r="H32" s="252" t="s">
        <v>703</v>
      </c>
      <c r="I32" s="582" t="s">
        <v>1423</v>
      </c>
      <c r="J32" s="596">
        <v>1</v>
      </c>
      <c r="K32" s="55">
        <v>43830</v>
      </c>
      <c r="L32" s="154"/>
      <c r="M32" s="149">
        <v>0.4</v>
      </c>
      <c r="N32" s="585" t="s">
        <v>1424</v>
      </c>
      <c r="O32" s="695" t="s">
        <v>1425</v>
      </c>
      <c r="P32" s="419" t="s">
        <v>1426</v>
      </c>
      <c r="Q32" s="340">
        <v>1</v>
      </c>
      <c r="R32" s="82"/>
      <c r="S32" s="80"/>
      <c r="T32" s="80"/>
      <c r="U32" s="80"/>
      <c r="V32" s="80"/>
      <c r="W32" s="80"/>
      <c r="X32" s="80"/>
      <c r="Y32" s="80"/>
      <c r="Z32" s="80"/>
      <c r="AA32" s="80"/>
      <c r="AB32" s="80"/>
      <c r="AC32" s="80"/>
      <c r="AD32" s="80"/>
      <c r="AE32" s="80"/>
      <c r="AF32" s="80"/>
      <c r="AG32" s="80"/>
      <c r="AH32" s="80"/>
      <c r="AI32" s="80"/>
      <c r="AJ32" s="80"/>
      <c r="AK32" s="80"/>
      <c r="AL32" s="80"/>
      <c r="AM32" s="80"/>
      <c r="AN32" s="80"/>
      <c r="AO32" s="80"/>
    </row>
    <row r="33" spans="1:41" s="57" customFormat="1" ht="184.5" hidden="1" customHeight="1" x14ac:dyDescent="0.2">
      <c r="A33" s="601">
        <v>17</v>
      </c>
      <c r="B33" s="1193" t="s">
        <v>704</v>
      </c>
      <c r="C33" s="1194"/>
      <c r="D33" s="1194"/>
      <c r="E33" s="1195"/>
      <c r="F33" s="409" t="s">
        <v>705</v>
      </c>
      <c r="G33" s="579" t="s">
        <v>706</v>
      </c>
      <c r="H33" s="251" t="s">
        <v>707</v>
      </c>
      <c r="I33" s="403" t="s">
        <v>708</v>
      </c>
      <c r="J33" s="253">
        <v>1</v>
      </c>
      <c r="K33" s="55" t="s">
        <v>1066</v>
      </c>
      <c r="L33" s="153">
        <v>43777</v>
      </c>
      <c r="M33" s="149">
        <v>1</v>
      </c>
      <c r="N33" s="154"/>
      <c r="O33" s="696" t="s">
        <v>1427</v>
      </c>
      <c r="P33" s="419" t="s">
        <v>1063</v>
      </c>
      <c r="Q33" s="340">
        <v>1</v>
      </c>
      <c r="R33" s="82"/>
      <c r="S33" s="80"/>
      <c r="T33" s="80"/>
      <c r="U33" s="80"/>
      <c r="V33" s="80"/>
      <c r="W33" s="80"/>
      <c r="X33" s="80"/>
      <c r="Y33" s="80"/>
      <c r="Z33" s="80"/>
      <c r="AA33" s="80"/>
      <c r="AB33" s="80"/>
      <c r="AC33" s="80"/>
      <c r="AD33" s="80"/>
      <c r="AE33" s="80"/>
      <c r="AF33" s="80"/>
      <c r="AG33" s="80"/>
      <c r="AH33" s="80"/>
      <c r="AI33" s="80"/>
      <c r="AJ33" s="80"/>
      <c r="AK33" s="80"/>
      <c r="AL33" s="80"/>
      <c r="AM33" s="80"/>
      <c r="AN33" s="80"/>
      <c r="AO33" s="80"/>
    </row>
    <row r="34" spans="1:41" s="57" customFormat="1" ht="141" hidden="1" customHeight="1" x14ac:dyDescent="0.3">
      <c r="A34" s="601">
        <v>18</v>
      </c>
      <c r="B34" s="1193" t="s">
        <v>704</v>
      </c>
      <c r="C34" s="1194"/>
      <c r="D34" s="1194"/>
      <c r="E34" s="1195"/>
      <c r="F34" s="409" t="s">
        <v>705</v>
      </c>
      <c r="G34" s="254" t="s">
        <v>709</v>
      </c>
      <c r="H34" s="251" t="s">
        <v>707</v>
      </c>
      <c r="I34" s="403"/>
      <c r="J34" s="118" t="s">
        <v>710</v>
      </c>
      <c r="K34" s="55" t="s">
        <v>711</v>
      </c>
      <c r="L34" s="153">
        <v>43769</v>
      </c>
      <c r="M34" s="149">
        <v>1</v>
      </c>
      <c r="N34" s="253"/>
      <c r="O34" s="693" t="s">
        <v>1428</v>
      </c>
      <c r="P34" s="155"/>
      <c r="Q34" s="340">
        <v>1</v>
      </c>
      <c r="R34" s="82"/>
      <c r="S34" s="80"/>
      <c r="T34" s="80"/>
      <c r="U34" s="80"/>
      <c r="V34" s="80"/>
      <c r="W34" s="80"/>
      <c r="X34" s="80"/>
      <c r="Y34" s="80"/>
      <c r="Z34" s="80"/>
      <c r="AA34" s="80"/>
      <c r="AB34" s="80"/>
      <c r="AC34" s="80"/>
      <c r="AD34" s="80"/>
      <c r="AE34" s="80"/>
      <c r="AF34" s="80"/>
      <c r="AG34" s="80"/>
      <c r="AH34" s="80"/>
      <c r="AI34" s="80"/>
      <c r="AJ34" s="80"/>
      <c r="AK34" s="80"/>
      <c r="AL34" s="80"/>
      <c r="AM34" s="80"/>
      <c r="AN34" s="80"/>
      <c r="AO34" s="80"/>
    </row>
    <row r="35" spans="1:41" s="57" customFormat="1" ht="313.5" hidden="1" customHeight="1" x14ac:dyDescent="0.3">
      <c r="A35" s="601">
        <v>19</v>
      </c>
      <c r="B35" s="1181" t="s">
        <v>712</v>
      </c>
      <c r="C35" s="1182"/>
      <c r="D35" s="1182"/>
      <c r="E35" s="1183"/>
      <c r="F35" s="409" t="s">
        <v>713</v>
      </c>
      <c r="G35" s="402" t="s">
        <v>714</v>
      </c>
      <c r="H35" s="251" t="s">
        <v>715</v>
      </c>
      <c r="I35" s="580"/>
      <c r="J35" s="596">
        <v>1</v>
      </c>
      <c r="K35" s="55">
        <v>43814</v>
      </c>
      <c r="L35" s="153">
        <v>43747</v>
      </c>
      <c r="M35" s="149">
        <v>1</v>
      </c>
      <c r="N35" s="253"/>
      <c r="O35" s="697" t="s">
        <v>1429</v>
      </c>
      <c r="P35" s="434" t="s">
        <v>1067</v>
      </c>
      <c r="Q35" s="340">
        <v>1</v>
      </c>
      <c r="R35" s="82"/>
      <c r="S35" s="80"/>
      <c r="T35" s="80"/>
      <c r="U35" s="80"/>
      <c r="V35" s="80"/>
      <c r="W35" s="80"/>
      <c r="X35" s="80"/>
      <c r="Y35" s="80"/>
      <c r="Z35" s="80"/>
      <c r="AA35" s="80"/>
      <c r="AB35" s="80"/>
      <c r="AC35" s="80"/>
      <c r="AD35" s="80"/>
      <c r="AE35" s="80"/>
      <c r="AF35" s="80"/>
      <c r="AG35" s="80"/>
      <c r="AH35" s="80"/>
      <c r="AI35" s="80"/>
      <c r="AJ35" s="80"/>
      <c r="AK35" s="80"/>
      <c r="AL35" s="80"/>
      <c r="AM35" s="80"/>
      <c r="AN35" s="80"/>
      <c r="AO35" s="80"/>
    </row>
    <row r="36" spans="1:41" s="57" customFormat="1" ht="310.5" hidden="1" customHeight="1" x14ac:dyDescent="0.2">
      <c r="A36" s="601">
        <v>20</v>
      </c>
      <c r="B36" s="1181" t="s">
        <v>712</v>
      </c>
      <c r="C36" s="1182"/>
      <c r="D36" s="1182"/>
      <c r="E36" s="1183"/>
      <c r="F36" s="409" t="s">
        <v>713</v>
      </c>
      <c r="G36" s="402" t="s">
        <v>1430</v>
      </c>
      <c r="H36" s="251" t="s">
        <v>715</v>
      </c>
      <c r="I36" s="580" t="s">
        <v>1431</v>
      </c>
      <c r="J36" s="195" t="s">
        <v>716</v>
      </c>
      <c r="K36" s="55">
        <v>43814</v>
      </c>
      <c r="L36" s="153">
        <v>43819</v>
      </c>
      <c r="M36" s="149">
        <v>1</v>
      </c>
      <c r="N36" s="418" t="s">
        <v>1070</v>
      </c>
      <c r="O36" s="698" t="s">
        <v>1432</v>
      </c>
      <c r="P36" s="419" t="s">
        <v>1071</v>
      </c>
      <c r="Q36" s="340">
        <v>1</v>
      </c>
      <c r="R36" s="82"/>
      <c r="S36" s="80"/>
      <c r="T36" s="80"/>
      <c r="U36" s="80"/>
      <c r="V36" s="80"/>
      <c r="W36" s="80"/>
      <c r="X36" s="80"/>
      <c r="Y36" s="80"/>
      <c r="Z36" s="80"/>
      <c r="AA36" s="80"/>
      <c r="AB36" s="80"/>
      <c r="AC36" s="80"/>
      <c r="AD36" s="80"/>
      <c r="AE36" s="80"/>
      <c r="AF36" s="80"/>
      <c r="AG36" s="80"/>
      <c r="AH36" s="80"/>
      <c r="AI36" s="80"/>
      <c r="AJ36" s="80"/>
      <c r="AK36" s="80"/>
      <c r="AL36" s="80"/>
      <c r="AM36" s="80"/>
      <c r="AN36" s="80"/>
      <c r="AO36" s="80"/>
    </row>
    <row r="37" spans="1:41" s="57" customFormat="1" ht="138.75" hidden="1" customHeight="1" x14ac:dyDescent="0.3">
      <c r="A37" s="601">
        <v>21</v>
      </c>
      <c r="B37" s="1184" t="s">
        <v>717</v>
      </c>
      <c r="C37" s="1185"/>
      <c r="D37" s="1185"/>
      <c r="E37" s="1186"/>
      <c r="F37" s="409" t="s">
        <v>718</v>
      </c>
      <c r="G37" s="403" t="s">
        <v>719</v>
      </c>
      <c r="H37" s="251" t="s">
        <v>720</v>
      </c>
      <c r="I37" s="580" t="s">
        <v>721</v>
      </c>
      <c r="J37" s="195">
        <v>1</v>
      </c>
      <c r="K37" s="55">
        <v>43830</v>
      </c>
      <c r="L37" s="699">
        <v>43822</v>
      </c>
      <c r="M37" s="149">
        <v>1</v>
      </c>
      <c r="N37" s="154"/>
      <c r="O37" s="694" t="s">
        <v>1433</v>
      </c>
      <c r="P37" s="155"/>
      <c r="Q37" s="340">
        <v>1</v>
      </c>
      <c r="R37" s="82"/>
      <c r="S37" s="80"/>
      <c r="T37" s="80"/>
      <c r="U37" s="80"/>
      <c r="V37" s="80"/>
      <c r="W37" s="80"/>
      <c r="X37" s="80"/>
      <c r="Y37" s="80"/>
      <c r="Z37" s="80"/>
      <c r="AA37" s="80"/>
      <c r="AB37" s="80"/>
      <c r="AC37" s="80"/>
      <c r="AD37" s="80"/>
      <c r="AE37" s="80"/>
      <c r="AF37" s="80"/>
      <c r="AG37" s="80"/>
      <c r="AH37" s="80"/>
      <c r="AI37" s="80"/>
      <c r="AJ37" s="80"/>
      <c r="AK37" s="80"/>
      <c r="AL37" s="80"/>
      <c r="AM37" s="80"/>
      <c r="AN37" s="80"/>
      <c r="AO37" s="80"/>
    </row>
    <row r="38" spans="1:41" s="57" customFormat="1" ht="161.25" hidden="1" customHeight="1" x14ac:dyDescent="0.2">
      <c r="A38" s="601">
        <v>22</v>
      </c>
      <c r="B38" s="1184" t="s">
        <v>717</v>
      </c>
      <c r="C38" s="1185"/>
      <c r="D38" s="1185"/>
      <c r="E38" s="1186"/>
      <c r="F38" s="409" t="s">
        <v>718</v>
      </c>
      <c r="G38" s="584" t="s">
        <v>722</v>
      </c>
      <c r="H38" s="255" t="s">
        <v>723</v>
      </c>
      <c r="I38" s="85" t="s">
        <v>724</v>
      </c>
      <c r="J38" s="596">
        <v>9</v>
      </c>
      <c r="K38" s="55">
        <v>43814</v>
      </c>
      <c r="L38" s="153">
        <v>43760</v>
      </c>
      <c r="M38" s="149">
        <v>1</v>
      </c>
      <c r="N38" s="154"/>
      <c r="O38" s="694" t="s">
        <v>1434</v>
      </c>
      <c r="P38" s="419" t="s">
        <v>1063</v>
      </c>
      <c r="Q38" s="340">
        <v>1</v>
      </c>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row>
    <row r="39" spans="1:41" s="10" customFormat="1" ht="14.25" customHeight="1" x14ac:dyDescent="0.2">
      <c r="B39" s="1179" t="s">
        <v>1435</v>
      </c>
      <c r="C39" s="1179"/>
      <c r="D39" s="1179"/>
      <c r="E39" s="1179"/>
      <c r="F39" s="1179"/>
      <c r="G39" s="1179"/>
      <c r="H39" s="1179"/>
      <c r="I39" s="1179"/>
      <c r="J39" s="1179"/>
      <c r="K39" s="1179"/>
      <c r="L39" s="1179"/>
      <c r="M39" s="1179"/>
      <c r="N39" s="1179"/>
      <c r="O39" s="1179"/>
      <c r="P39" s="1179"/>
      <c r="Q39" s="340"/>
    </row>
    <row r="40" spans="1:41" s="83" customFormat="1" x14ac:dyDescent="0.2">
      <c r="B40" s="1180"/>
      <c r="C40" s="1180"/>
      <c r="D40" s="1180"/>
      <c r="E40" s="1180"/>
      <c r="F40" s="1180"/>
      <c r="G40" s="1180"/>
      <c r="H40" s="1180"/>
      <c r="I40" s="1180"/>
      <c r="J40" s="1180"/>
      <c r="K40" s="1180"/>
      <c r="L40" s="1180"/>
      <c r="M40" s="1180"/>
      <c r="N40" s="1180"/>
      <c r="O40" s="1180"/>
      <c r="P40" s="1180"/>
    </row>
    <row r="41" spans="1:41" s="10" customFormat="1" ht="3" customHeight="1" x14ac:dyDescent="0.2">
      <c r="B41" s="83"/>
      <c r="C41" s="83"/>
      <c r="D41" s="83"/>
      <c r="E41" s="83"/>
      <c r="F41" s="256"/>
      <c r="G41" s="83"/>
      <c r="H41" s="240"/>
      <c r="I41" s="83"/>
      <c r="J41" s="83"/>
      <c r="K41" s="604"/>
      <c r="L41" s="83"/>
      <c r="M41" s="83"/>
      <c r="N41" s="83"/>
      <c r="O41" s="83"/>
    </row>
    <row r="42" spans="1:41" s="10" customFormat="1" ht="102.75" customHeight="1" x14ac:dyDescent="0.2">
      <c r="B42" s="1166" t="s">
        <v>77</v>
      </c>
      <c r="C42" s="1167"/>
      <c r="D42" s="1168" t="s">
        <v>725</v>
      </c>
      <c r="E42" s="1169"/>
      <c r="F42" s="1169"/>
      <c r="G42" s="1169"/>
      <c r="H42" s="1169"/>
      <c r="I42" s="1169"/>
      <c r="J42" s="1169"/>
      <c r="K42" s="1169"/>
      <c r="L42" s="1170"/>
      <c r="M42" s="83"/>
      <c r="N42" s="83"/>
      <c r="O42" s="83"/>
    </row>
    <row r="43" spans="1:41" s="10" customFormat="1" ht="47.25" customHeight="1" x14ac:dyDescent="0.2">
      <c r="B43" s="1171" t="s">
        <v>726</v>
      </c>
      <c r="C43" s="1171"/>
      <c r="D43" s="1172" t="s">
        <v>641</v>
      </c>
      <c r="E43" s="1173"/>
      <c r="F43" s="1173"/>
      <c r="G43" s="1173"/>
      <c r="H43" s="1173"/>
      <c r="I43" s="1173"/>
      <c r="J43" s="1173"/>
      <c r="K43" s="1173"/>
      <c r="L43" s="1174"/>
      <c r="M43" s="83"/>
      <c r="N43" s="83"/>
      <c r="O43" s="83"/>
    </row>
    <row r="44" spans="1:41" s="10" customFormat="1" ht="17.25" customHeight="1" x14ac:dyDescent="0.2">
      <c r="B44" s="1171"/>
      <c r="C44" s="1171"/>
      <c r="D44" s="1175"/>
      <c r="E44" s="1176"/>
      <c r="F44" s="1176"/>
      <c r="G44" s="1176"/>
      <c r="H44" s="1176"/>
      <c r="I44" s="1176"/>
      <c r="J44" s="1176"/>
      <c r="K44" s="1176"/>
      <c r="L44" s="1177"/>
      <c r="M44" s="83"/>
      <c r="N44" s="83"/>
      <c r="O44" s="83"/>
    </row>
    <row r="45" spans="1:41" s="10" customFormat="1" x14ac:dyDescent="0.2">
      <c r="F45" s="239"/>
      <c r="H45" s="240"/>
      <c r="K45" s="107"/>
    </row>
    <row r="46" spans="1:41" s="10" customFormat="1" x14ac:dyDescent="0.2">
      <c r="F46" s="239"/>
      <c r="H46" s="240"/>
      <c r="K46" s="107"/>
    </row>
    <row r="47" spans="1:41" s="10" customFormat="1" x14ac:dyDescent="0.2">
      <c r="F47" s="239"/>
      <c r="H47" s="240"/>
      <c r="K47" s="107"/>
    </row>
    <row r="48" spans="1:41" s="10" customFormat="1" ht="32.25" customHeight="1" x14ac:dyDescent="0.25">
      <c r="B48" s="1178" t="s">
        <v>727</v>
      </c>
      <c r="C48" s="1178"/>
      <c r="D48" s="1178"/>
      <c r="E48" s="1178"/>
      <c r="F48" s="257" t="s">
        <v>270</v>
      </c>
      <c r="G48" s="114" t="s">
        <v>271</v>
      </c>
      <c r="H48" s="240"/>
      <c r="K48" s="107"/>
    </row>
    <row r="49" spans="2:11" s="10" customFormat="1" ht="78.75" customHeight="1" x14ac:dyDescent="0.2">
      <c r="B49" s="944" t="s">
        <v>81</v>
      </c>
      <c r="C49" s="944"/>
      <c r="D49" s="944"/>
      <c r="E49" s="944"/>
      <c r="F49" s="115">
        <f>+(M19+M20+M21+M22+M23+M24+M25+M29+M30+M32+M33+M34+M35+M36+M37)/16</f>
        <v>0.85</v>
      </c>
      <c r="G49" s="115">
        <f>+(Q17+Q18+Q20+Q23+Q24+Q25+Q26+Q27+Q28+Q29+Q30+Q33+Q35+Q38)/14</f>
        <v>1</v>
      </c>
      <c r="H49" s="240"/>
      <c r="K49" s="107"/>
    </row>
    <row r="50" spans="2:11" s="10" customFormat="1" ht="71.25" customHeight="1" x14ac:dyDescent="0.2">
      <c r="B50" s="944" t="s">
        <v>728</v>
      </c>
      <c r="C50" s="944"/>
      <c r="D50" s="944"/>
      <c r="E50" s="944"/>
      <c r="F50" s="700">
        <f>AVERAGE(M17:M38)</f>
        <v>0.9363636363636364</v>
      </c>
      <c r="G50" s="115">
        <f>AVERAGE(Q17:Q38)</f>
        <v>1</v>
      </c>
      <c r="H50" s="240"/>
      <c r="K50" s="107"/>
    </row>
    <row r="51" spans="2:11" s="10" customFormat="1" x14ac:dyDescent="0.2">
      <c r="F51" s="239"/>
      <c r="H51" s="240"/>
      <c r="K51" s="107"/>
    </row>
    <row r="52" spans="2:11" s="10" customFormat="1" x14ac:dyDescent="0.2">
      <c r="F52" s="239"/>
      <c r="H52" s="240"/>
      <c r="K52" s="107"/>
    </row>
    <row r="53" spans="2:11" s="10" customFormat="1" x14ac:dyDescent="0.2">
      <c r="F53" s="239"/>
      <c r="H53" s="240"/>
      <c r="K53" s="107"/>
    </row>
    <row r="54" spans="2:11" s="10" customFormat="1" x14ac:dyDescent="0.2">
      <c r="F54" s="239"/>
      <c r="H54" s="240"/>
      <c r="K54" s="107"/>
    </row>
    <row r="55" spans="2:11" s="10" customFormat="1" x14ac:dyDescent="0.2">
      <c r="F55" s="239"/>
      <c r="H55" s="240"/>
      <c r="K55" s="107"/>
    </row>
    <row r="56" spans="2:11" s="10" customFormat="1" x14ac:dyDescent="0.2">
      <c r="F56" s="239"/>
      <c r="H56" s="240"/>
      <c r="K56" s="107"/>
    </row>
    <row r="57" spans="2:11" s="10" customFormat="1" x14ac:dyDescent="0.2">
      <c r="F57" s="239"/>
      <c r="H57" s="240"/>
      <c r="K57" s="107"/>
    </row>
    <row r="58" spans="2:11" s="10" customFormat="1" x14ac:dyDescent="0.2">
      <c r="F58" s="239"/>
      <c r="H58" s="240"/>
      <c r="K58" s="107"/>
    </row>
    <row r="59" spans="2:11" s="10" customFormat="1" x14ac:dyDescent="0.2">
      <c r="F59" s="239"/>
      <c r="H59" s="240"/>
      <c r="K59" s="107"/>
    </row>
    <row r="60" spans="2:11" s="10" customFormat="1" x14ac:dyDescent="0.2">
      <c r="F60" s="239"/>
      <c r="H60" s="240"/>
      <c r="K60" s="107"/>
    </row>
    <row r="61" spans="2:11" s="10" customFormat="1" x14ac:dyDescent="0.2">
      <c r="F61" s="239"/>
      <c r="H61" s="240"/>
      <c r="K61" s="107"/>
    </row>
    <row r="62" spans="2:11" s="10" customFormat="1" x14ac:dyDescent="0.2">
      <c r="F62" s="239"/>
      <c r="H62" s="240"/>
      <c r="K62" s="107"/>
    </row>
    <row r="63" spans="2:11" s="10" customFormat="1" x14ac:dyDescent="0.2">
      <c r="F63" s="239"/>
      <c r="H63" s="240"/>
      <c r="K63" s="107"/>
    </row>
    <row r="64" spans="2:11" s="10" customFormat="1" x14ac:dyDescent="0.2">
      <c r="F64" s="239"/>
      <c r="H64" s="240"/>
      <c r="K64" s="107"/>
    </row>
    <row r="65" spans="6:11" s="10" customFormat="1" x14ac:dyDescent="0.2">
      <c r="F65" s="239"/>
      <c r="H65" s="240"/>
      <c r="K65" s="107"/>
    </row>
    <row r="66" spans="6:11" s="10" customFormat="1" x14ac:dyDescent="0.2">
      <c r="F66" s="239"/>
      <c r="H66" s="240"/>
      <c r="K66" s="107"/>
    </row>
    <row r="67" spans="6:11" s="10" customFormat="1" x14ac:dyDescent="0.2">
      <c r="F67" s="239"/>
      <c r="H67" s="240"/>
      <c r="K67" s="107"/>
    </row>
    <row r="68" spans="6:11" s="10" customFormat="1" x14ac:dyDescent="0.2">
      <c r="F68" s="239"/>
      <c r="H68" s="240"/>
      <c r="K68" s="107"/>
    </row>
    <row r="69" spans="6:11" s="10" customFormat="1" x14ac:dyDescent="0.2">
      <c r="F69" s="239"/>
      <c r="H69" s="240"/>
      <c r="K69" s="107"/>
    </row>
    <row r="70" spans="6:11" s="10" customFormat="1" x14ac:dyDescent="0.2">
      <c r="F70" s="239"/>
      <c r="H70" s="240"/>
      <c r="K70" s="107"/>
    </row>
    <row r="71" spans="6:11" s="10" customFormat="1" x14ac:dyDescent="0.2">
      <c r="F71" s="239"/>
      <c r="H71" s="240"/>
      <c r="K71" s="107"/>
    </row>
    <row r="72" spans="6:11" s="10" customFormat="1" x14ac:dyDescent="0.2">
      <c r="F72" s="239"/>
      <c r="H72" s="240"/>
      <c r="K72" s="107"/>
    </row>
    <row r="73" spans="6:11" s="10" customFormat="1" x14ac:dyDescent="0.2">
      <c r="F73" s="239"/>
      <c r="H73" s="240"/>
      <c r="K73" s="107"/>
    </row>
    <row r="74" spans="6:11" s="10" customFormat="1" x14ac:dyDescent="0.2">
      <c r="F74" s="239"/>
      <c r="H74" s="240"/>
      <c r="K74" s="107"/>
    </row>
    <row r="75" spans="6:11" s="10" customFormat="1" x14ac:dyDescent="0.2">
      <c r="F75" s="239"/>
      <c r="H75" s="240"/>
      <c r="K75" s="107"/>
    </row>
    <row r="76" spans="6:11" s="10" customFormat="1" x14ac:dyDescent="0.2">
      <c r="F76" s="239"/>
      <c r="H76" s="240"/>
      <c r="K76" s="107"/>
    </row>
    <row r="77" spans="6:11" s="10" customFormat="1" x14ac:dyDescent="0.2">
      <c r="F77" s="239"/>
      <c r="H77" s="240"/>
      <c r="K77" s="107"/>
    </row>
    <row r="78" spans="6:11" s="10" customFormat="1" x14ac:dyDescent="0.2">
      <c r="F78" s="239"/>
      <c r="H78" s="240"/>
      <c r="K78" s="107"/>
    </row>
    <row r="79" spans="6:11" s="10" customFormat="1" x14ac:dyDescent="0.2">
      <c r="F79" s="239"/>
      <c r="H79" s="240"/>
      <c r="K79" s="107"/>
    </row>
    <row r="80" spans="6:11" s="10" customFormat="1" x14ac:dyDescent="0.2">
      <c r="F80" s="239"/>
      <c r="H80" s="240"/>
      <c r="K80" s="107"/>
    </row>
    <row r="81" spans="6:11" s="10" customFormat="1" x14ac:dyDescent="0.2">
      <c r="F81" s="239"/>
      <c r="H81" s="240"/>
      <c r="K81" s="107"/>
    </row>
    <row r="82" spans="6:11" s="10" customFormat="1" x14ac:dyDescent="0.2">
      <c r="F82" s="239"/>
      <c r="H82" s="240"/>
      <c r="K82" s="107"/>
    </row>
    <row r="83" spans="6:11" s="10" customFormat="1" x14ac:dyDescent="0.2">
      <c r="F83" s="239"/>
      <c r="H83" s="240"/>
      <c r="K83" s="107"/>
    </row>
    <row r="84" spans="6:11" s="10" customFormat="1" x14ac:dyDescent="0.2">
      <c r="F84" s="239"/>
      <c r="H84" s="240"/>
      <c r="K84" s="107"/>
    </row>
    <row r="85" spans="6:11" s="10" customFormat="1" x14ac:dyDescent="0.2">
      <c r="F85" s="239"/>
      <c r="H85" s="240"/>
      <c r="K85" s="107"/>
    </row>
    <row r="86" spans="6:11" s="10" customFormat="1" x14ac:dyDescent="0.2">
      <c r="F86" s="239"/>
      <c r="H86" s="240"/>
      <c r="K86" s="107"/>
    </row>
    <row r="87" spans="6:11" s="10" customFormat="1" x14ac:dyDescent="0.2">
      <c r="F87" s="239"/>
      <c r="H87" s="240"/>
      <c r="K87" s="107"/>
    </row>
    <row r="88" spans="6:11" s="10" customFormat="1" x14ac:dyDescent="0.2">
      <c r="F88" s="239"/>
      <c r="H88" s="240"/>
      <c r="K88" s="107"/>
    </row>
    <row r="89" spans="6:11" s="10" customFormat="1" x14ac:dyDescent="0.2">
      <c r="F89" s="239"/>
      <c r="H89" s="240"/>
      <c r="K89" s="107"/>
    </row>
    <row r="90" spans="6:11" s="10" customFormat="1" x14ac:dyDescent="0.2">
      <c r="F90" s="239"/>
      <c r="H90" s="240"/>
      <c r="K90" s="107"/>
    </row>
    <row r="91" spans="6:11" s="10" customFormat="1" x14ac:dyDescent="0.2">
      <c r="F91" s="239"/>
      <c r="H91" s="240"/>
      <c r="K91" s="107"/>
    </row>
    <row r="92" spans="6:11" s="10" customFormat="1" x14ac:dyDescent="0.2">
      <c r="F92" s="239"/>
      <c r="H92" s="240"/>
      <c r="K92" s="107"/>
    </row>
    <row r="93" spans="6:11" s="10" customFormat="1" x14ac:dyDescent="0.2">
      <c r="F93" s="239"/>
      <c r="H93" s="240"/>
      <c r="K93" s="107"/>
    </row>
    <row r="94" spans="6:11" s="10" customFormat="1" x14ac:dyDescent="0.2">
      <c r="F94" s="239"/>
      <c r="H94" s="240"/>
      <c r="K94" s="107"/>
    </row>
    <row r="95" spans="6:11" s="10" customFormat="1" x14ac:dyDescent="0.2">
      <c r="F95" s="239"/>
      <c r="H95" s="240"/>
      <c r="K95" s="107"/>
    </row>
    <row r="96" spans="6:11" s="10" customFormat="1" x14ac:dyDescent="0.2">
      <c r="F96" s="239"/>
      <c r="H96" s="240"/>
      <c r="K96" s="107"/>
    </row>
    <row r="97" spans="6:11" s="10" customFormat="1" x14ac:dyDescent="0.2">
      <c r="F97" s="239"/>
      <c r="H97" s="240"/>
      <c r="K97" s="107"/>
    </row>
    <row r="98" spans="6:11" s="10" customFormat="1" x14ac:dyDescent="0.2">
      <c r="F98" s="239"/>
      <c r="H98" s="240"/>
      <c r="K98" s="107"/>
    </row>
    <row r="99" spans="6:11" s="10" customFormat="1" x14ac:dyDescent="0.2">
      <c r="F99" s="239"/>
      <c r="H99" s="240"/>
      <c r="K99" s="107"/>
    </row>
    <row r="100" spans="6:11" s="10" customFormat="1" x14ac:dyDescent="0.2">
      <c r="F100" s="239"/>
      <c r="H100" s="240"/>
      <c r="K100" s="107"/>
    </row>
    <row r="101" spans="6:11" s="10" customFormat="1" x14ac:dyDescent="0.2">
      <c r="F101" s="239"/>
      <c r="H101" s="240"/>
      <c r="K101" s="107"/>
    </row>
    <row r="102" spans="6:11" s="10" customFormat="1" x14ac:dyDescent="0.2">
      <c r="F102" s="239"/>
      <c r="H102" s="240"/>
      <c r="K102" s="107"/>
    </row>
    <row r="103" spans="6:11" s="10" customFormat="1" x14ac:dyDescent="0.2">
      <c r="F103" s="239"/>
      <c r="H103" s="240"/>
      <c r="K103" s="107"/>
    </row>
    <row r="104" spans="6:11" s="10" customFormat="1" x14ac:dyDescent="0.2">
      <c r="F104" s="239"/>
      <c r="H104" s="240"/>
      <c r="K104" s="107"/>
    </row>
    <row r="105" spans="6:11" s="10" customFormat="1" x14ac:dyDescent="0.2">
      <c r="F105" s="239"/>
      <c r="H105" s="240"/>
      <c r="K105" s="107"/>
    </row>
    <row r="106" spans="6:11" s="10" customFormat="1" x14ac:dyDescent="0.2">
      <c r="F106" s="239"/>
      <c r="H106" s="240"/>
      <c r="K106" s="107"/>
    </row>
    <row r="107" spans="6:11" s="10" customFormat="1" x14ac:dyDescent="0.2">
      <c r="F107" s="239"/>
      <c r="H107" s="240"/>
      <c r="K107" s="107"/>
    </row>
    <row r="108" spans="6:11" s="10" customFormat="1" x14ac:dyDescent="0.2">
      <c r="F108" s="239"/>
      <c r="H108" s="240"/>
      <c r="K108" s="107"/>
    </row>
    <row r="109" spans="6:11" s="10" customFormat="1" x14ac:dyDescent="0.2">
      <c r="F109" s="239"/>
      <c r="H109" s="240"/>
      <c r="K109" s="107"/>
    </row>
    <row r="110" spans="6:11" s="10" customFormat="1" x14ac:dyDescent="0.2">
      <c r="F110" s="239"/>
      <c r="H110" s="240"/>
      <c r="K110" s="107"/>
    </row>
    <row r="111" spans="6:11" s="10" customFormat="1" x14ac:dyDescent="0.2">
      <c r="F111" s="239"/>
      <c r="H111" s="240"/>
      <c r="K111" s="107"/>
    </row>
    <row r="112" spans="6:11" s="10" customFormat="1" x14ac:dyDescent="0.2">
      <c r="F112" s="239"/>
      <c r="H112" s="240"/>
      <c r="K112" s="107"/>
    </row>
    <row r="113" spans="6:11" s="10" customFormat="1" x14ac:dyDescent="0.2">
      <c r="F113" s="239"/>
      <c r="H113" s="240"/>
      <c r="K113" s="107"/>
    </row>
    <row r="114" spans="6:11" s="10" customFormat="1" x14ac:dyDescent="0.2">
      <c r="F114" s="239"/>
      <c r="H114" s="240"/>
      <c r="K114" s="107"/>
    </row>
    <row r="115" spans="6:11" s="10" customFormat="1" x14ac:dyDescent="0.2">
      <c r="F115" s="239"/>
      <c r="H115" s="240"/>
      <c r="K115" s="107"/>
    </row>
    <row r="116" spans="6:11" s="10" customFormat="1" x14ac:dyDescent="0.2">
      <c r="F116" s="239"/>
      <c r="H116" s="240"/>
      <c r="K116" s="107"/>
    </row>
    <row r="117" spans="6:11" s="10" customFormat="1" x14ac:dyDescent="0.2">
      <c r="F117" s="239"/>
      <c r="H117" s="240"/>
      <c r="K117" s="107"/>
    </row>
    <row r="118" spans="6:11" s="10" customFormat="1" x14ac:dyDescent="0.2">
      <c r="F118" s="239"/>
      <c r="H118" s="240"/>
      <c r="K118" s="107"/>
    </row>
    <row r="119" spans="6:11" s="10" customFormat="1" x14ac:dyDescent="0.2">
      <c r="F119" s="239"/>
      <c r="H119" s="240"/>
      <c r="K119" s="107"/>
    </row>
    <row r="120" spans="6:11" s="10" customFormat="1" x14ac:dyDescent="0.2">
      <c r="F120" s="239"/>
      <c r="H120" s="240"/>
      <c r="K120" s="107"/>
    </row>
    <row r="121" spans="6:11" s="10" customFormat="1" x14ac:dyDescent="0.2">
      <c r="F121" s="239"/>
      <c r="H121" s="240"/>
      <c r="K121" s="107"/>
    </row>
    <row r="122" spans="6:11" s="10" customFormat="1" x14ac:dyDescent="0.2">
      <c r="F122" s="239"/>
      <c r="H122" s="240"/>
      <c r="K122" s="107"/>
    </row>
    <row r="123" spans="6:11" s="10" customFormat="1" x14ac:dyDescent="0.2">
      <c r="F123" s="239"/>
      <c r="H123" s="240"/>
      <c r="K123" s="107"/>
    </row>
    <row r="124" spans="6:11" s="10" customFormat="1" x14ac:dyDescent="0.2">
      <c r="F124" s="239"/>
      <c r="H124" s="240"/>
      <c r="K124" s="107"/>
    </row>
    <row r="125" spans="6:11" s="10" customFormat="1" x14ac:dyDescent="0.2">
      <c r="F125" s="239"/>
      <c r="H125" s="240"/>
      <c r="K125" s="107"/>
    </row>
    <row r="126" spans="6:11" s="10" customFormat="1" x14ac:dyDescent="0.2">
      <c r="F126" s="239"/>
      <c r="H126" s="240"/>
      <c r="K126" s="107"/>
    </row>
    <row r="127" spans="6:11" s="10" customFormat="1" x14ac:dyDescent="0.2">
      <c r="F127" s="239"/>
      <c r="H127" s="240"/>
      <c r="K127" s="107"/>
    </row>
    <row r="128" spans="6:11" s="10" customFormat="1" x14ac:dyDescent="0.2">
      <c r="F128" s="239"/>
      <c r="H128" s="240"/>
      <c r="K128" s="107"/>
    </row>
    <row r="129" spans="6:11" s="10" customFormat="1" x14ac:dyDescent="0.2">
      <c r="F129" s="239"/>
      <c r="H129" s="240"/>
      <c r="K129" s="107"/>
    </row>
    <row r="130" spans="6:11" s="10" customFormat="1" x14ac:dyDescent="0.2">
      <c r="F130" s="239"/>
      <c r="H130" s="240"/>
      <c r="K130" s="107"/>
    </row>
    <row r="131" spans="6:11" s="10" customFormat="1" x14ac:dyDescent="0.2">
      <c r="F131" s="239"/>
      <c r="H131" s="240"/>
      <c r="K131" s="107"/>
    </row>
    <row r="132" spans="6:11" s="10" customFormat="1" x14ac:dyDescent="0.2">
      <c r="F132" s="239"/>
      <c r="H132" s="240"/>
      <c r="K132" s="107"/>
    </row>
    <row r="133" spans="6:11" s="10" customFormat="1" x14ac:dyDescent="0.2">
      <c r="F133" s="239"/>
      <c r="H133" s="240"/>
      <c r="K133" s="107"/>
    </row>
    <row r="134" spans="6:11" s="10" customFormat="1" x14ac:dyDescent="0.2">
      <c r="F134" s="239"/>
      <c r="H134" s="240"/>
      <c r="K134" s="107"/>
    </row>
    <row r="135" spans="6:11" s="10" customFormat="1" x14ac:dyDescent="0.2">
      <c r="F135" s="239"/>
      <c r="H135" s="240"/>
      <c r="K135" s="107"/>
    </row>
    <row r="136" spans="6:11" s="10" customFormat="1" x14ac:dyDescent="0.2">
      <c r="F136" s="239"/>
      <c r="H136" s="240"/>
      <c r="K136" s="107"/>
    </row>
    <row r="137" spans="6:11" s="10" customFormat="1" x14ac:dyDescent="0.2">
      <c r="F137" s="239"/>
      <c r="H137" s="240"/>
      <c r="K137" s="107"/>
    </row>
    <row r="138" spans="6:11" s="10" customFormat="1" x14ac:dyDescent="0.2">
      <c r="F138" s="239"/>
      <c r="H138" s="240"/>
      <c r="K138" s="107"/>
    </row>
    <row r="139" spans="6:11" s="10" customFormat="1" x14ac:dyDescent="0.2">
      <c r="F139" s="239"/>
      <c r="H139" s="240"/>
      <c r="K139" s="107"/>
    </row>
    <row r="140" spans="6:11" s="10" customFormat="1" x14ac:dyDescent="0.2">
      <c r="F140" s="239"/>
      <c r="H140" s="240"/>
      <c r="K140" s="107"/>
    </row>
    <row r="141" spans="6:11" s="10" customFormat="1" x14ac:dyDescent="0.2">
      <c r="F141" s="239"/>
      <c r="H141" s="240"/>
      <c r="K141" s="107"/>
    </row>
    <row r="142" spans="6:11" s="10" customFormat="1" x14ac:dyDescent="0.2">
      <c r="F142" s="239"/>
      <c r="H142" s="240"/>
      <c r="K142" s="107"/>
    </row>
    <row r="143" spans="6:11" s="10" customFormat="1" x14ac:dyDescent="0.2">
      <c r="F143" s="239"/>
      <c r="H143" s="240"/>
      <c r="K143" s="107"/>
    </row>
    <row r="144" spans="6:11" s="10" customFormat="1" x14ac:dyDescent="0.2">
      <c r="F144" s="239"/>
      <c r="H144" s="240"/>
      <c r="K144" s="107"/>
    </row>
    <row r="145" spans="6:11" s="10" customFormat="1" x14ac:dyDescent="0.2">
      <c r="F145" s="239"/>
      <c r="H145" s="240"/>
      <c r="K145" s="107"/>
    </row>
    <row r="146" spans="6:11" s="10" customFormat="1" x14ac:dyDescent="0.2">
      <c r="F146" s="239"/>
      <c r="H146" s="240"/>
      <c r="K146" s="107"/>
    </row>
    <row r="147" spans="6:11" s="10" customFormat="1" x14ac:dyDescent="0.2">
      <c r="F147" s="239"/>
      <c r="H147" s="240"/>
      <c r="K147" s="107"/>
    </row>
    <row r="148" spans="6:11" s="10" customFormat="1" x14ac:dyDescent="0.2">
      <c r="F148" s="239"/>
      <c r="H148" s="240"/>
      <c r="K148" s="107"/>
    </row>
    <row r="149" spans="6:11" s="10" customFormat="1" x14ac:dyDescent="0.2">
      <c r="F149" s="239"/>
      <c r="H149" s="240"/>
      <c r="K149" s="107"/>
    </row>
    <row r="150" spans="6:11" s="10" customFormat="1" x14ac:dyDescent="0.2">
      <c r="F150" s="239"/>
      <c r="H150" s="240"/>
      <c r="K150" s="107"/>
    </row>
    <row r="151" spans="6:11" s="10" customFormat="1" x14ac:dyDescent="0.2">
      <c r="F151" s="239"/>
      <c r="H151" s="240"/>
      <c r="K151" s="107"/>
    </row>
    <row r="152" spans="6:11" s="10" customFormat="1" x14ac:dyDescent="0.2">
      <c r="F152" s="239"/>
      <c r="H152" s="240"/>
      <c r="K152" s="107"/>
    </row>
    <row r="153" spans="6:11" s="10" customFormat="1" x14ac:dyDescent="0.2">
      <c r="F153" s="239"/>
      <c r="H153" s="240"/>
      <c r="K153" s="107"/>
    </row>
    <row r="154" spans="6:11" s="10" customFormat="1" x14ac:dyDescent="0.2">
      <c r="F154" s="239"/>
      <c r="H154" s="240"/>
      <c r="K154" s="107"/>
    </row>
  </sheetData>
  <autoFilter ref="A16:AP40" xr:uid="{5231B165-5F71-409A-9371-4136396E69B0}">
    <filterColumn colId="1" showButton="0"/>
    <filterColumn colId="2" showButton="0"/>
    <filterColumn colId="3" showButton="0"/>
    <filterColumn colId="12">
      <filters blank="1">
        <filter val="20%"/>
        <filter val="40%"/>
      </filters>
    </filterColumn>
  </autoFilter>
  <mergeCells count="47">
    <mergeCell ref="B14:P15"/>
    <mergeCell ref="B1:B3"/>
    <mergeCell ref="C1:N2"/>
    <mergeCell ref="C3:N3"/>
    <mergeCell ref="B5:B6"/>
    <mergeCell ref="C5:C6"/>
    <mergeCell ref="D5:E6"/>
    <mergeCell ref="F5:F6"/>
    <mergeCell ref="H5:H6"/>
    <mergeCell ref="I5:I6"/>
    <mergeCell ref="K5:L6"/>
    <mergeCell ref="M5:M6"/>
    <mergeCell ref="B8:P8"/>
    <mergeCell ref="B10:P10"/>
    <mergeCell ref="B11:P11"/>
    <mergeCell ref="B13:P13"/>
    <mergeCell ref="B27:E27"/>
    <mergeCell ref="B16:E16"/>
    <mergeCell ref="B17:E17"/>
    <mergeCell ref="B18:E18"/>
    <mergeCell ref="B19:E19"/>
    <mergeCell ref="B20:E20"/>
    <mergeCell ref="B21:E21"/>
    <mergeCell ref="B22:E22"/>
    <mergeCell ref="B23:E23"/>
    <mergeCell ref="B24:E24"/>
    <mergeCell ref="B25:E25"/>
    <mergeCell ref="B26:E26"/>
    <mergeCell ref="B39:P40"/>
    <mergeCell ref="B28:E28"/>
    <mergeCell ref="B29:E29"/>
    <mergeCell ref="B30:E30"/>
    <mergeCell ref="B31:E31"/>
    <mergeCell ref="B32:E32"/>
    <mergeCell ref="B33:E33"/>
    <mergeCell ref="B34:E34"/>
    <mergeCell ref="B35:E35"/>
    <mergeCell ref="B36:E36"/>
    <mergeCell ref="B37:E37"/>
    <mergeCell ref="B38:E38"/>
    <mergeCell ref="B50:E50"/>
    <mergeCell ref="B42:C42"/>
    <mergeCell ref="D42:L42"/>
    <mergeCell ref="B43:C44"/>
    <mergeCell ref="D43:L44"/>
    <mergeCell ref="B48:E48"/>
    <mergeCell ref="B49:E49"/>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898F-CEE3-4E24-8AEB-C2D324536B13}">
  <sheetPr>
    <tabColor theme="6" tint="0.39997558519241921"/>
    <pageSetUpPr fitToPage="1"/>
  </sheetPr>
  <dimension ref="A1:AO147"/>
  <sheetViews>
    <sheetView topLeftCell="H15" zoomScaleNormal="100" workbookViewId="0">
      <selection activeCell="O15" sqref="O15"/>
    </sheetView>
  </sheetViews>
  <sheetFormatPr baseColWidth="10" defaultColWidth="11.42578125" defaultRowHeight="12.75" x14ac:dyDescent="0.2"/>
  <cols>
    <col min="1" max="1" width="11.140625" style="7" customWidth="1"/>
    <col min="2" max="2" width="18.85546875" style="7" customWidth="1"/>
    <col min="3" max="3" width="15.140625" style="7" customWidth="1"/>
    <col min="4" max="4" width="12.42578125" style="7" customWidth="1"/>
    <col min="5" max="5" width="19.28515625" style="7" customWidth="1"/>
    <col min="6" max="6" width="50.42578125" style="7" customWidth="1"/>
    <col min="7" max="7" width="52" style="7" customWidth="1"/>
    <col min="8" max="8" width="44.140625" style="7" customWidth="1"/>
    <col min="9" max="9" width="19.28515625" style="144" customWidth="1"/>
    <col min="10" max="10" width="29.28515625" style="7" customWidth="1"/>
    <col min="11" max="11" width="16.28515625" style="7" customWidth="1"/>
    <col min="12" max="12" width="15.85546875" style="144" customWidth="1"/>
    <col min="13" max="13" width="16" style="7" customWidth="1"/>
    <col min="14" max="14" width="14.5703125" style="7" customWidth="1"/>
    <col min="15" max="15" width="20.85546875" style="7" customWidth="1"/>
    <col min="16" max="16" width="99.85546875" style="7" customWidth="1"/>
    <col min="17" max="17" width="19.7109375" style="7" customWidth="1"/>
    <col min="18" max="18" width="11.28515625" style="650" customWidth="1"/>
    <col min="19" max="41" width="11.42578125" style="42"/>
    <col min="42" max="255" width="11.42578125" style="7"/>
    <col min="256" max="256" width="11.140625" style="7" customWidth="1"/>
    <col min="257" max="257" width="18.85546875" style="7" customWidth="1"/>
    <col min="258" max="258" width="11.42578125" style="7"/>
    <col min="259" max="259" width="4.85546875" style="7" customWidth="1"/>
    <col min="260" max="260" width="10.85546875" style="7" customWidth="1"/>
    <col min="261" max="261" width="69.140625" style="7" bestFit="1" customWidth="1"/>
    <col min="262" max="262" width="52" style="7" customWidth="1"/>
    <col min="263" max="263" width="42.42578125" style="7" customWidth="1"/>
    <col min="264" max="264" width="19.28515625" style="7" customWidth="1"/>
    <col min="265" max="265" width="29.28515625" style="7" customWidth="1"/>
    <col min="266" max="266" width="14" style="7" bestFit="1" customWidth="1"/>
    <col min="267" max="267" width="15.85546875" style="7" customWidth="1"/>
    <col min="268" max="268" width="16" style="7" customWidth="1"/>
    <col min="269" max="269" width="14.5703125" style="7" customWidth="1"/>
    <col min="270" max="270" width="16.42578125" style="7" customWidth="1"/>
    <col min="271" max="271" width="52.85546875" style="7" customWidth="1"/>
    <col min="272" max="272" width="19.7109375" style="7" customWidth="1"/>
    <col min="273" max="273" width="4.85546875" style="7" customWidth="1"/>
    <col min="274" max="511" width="11.42578125" style="7"/>
    <col min="512" max="512" width="11.140625" style="7" customWidth="1"/>
    <col min="513" max="513" width="18.85546875" style="7" customWidth="1"/>
    <col min="514" max="514" width="11.42578125" style="7"/>
    <col min="515" max="515" width="4.85546875" style="7" customWidth="1"/>
    <col min="516" max="516" width="10.85546875" style="7" customWidth="1"/>
    <col min="517" max="517" width="69.140625" style="7" bestFit="1" customWidth="1"/>
    <col min="518" max="518" width="52" style="7" customWidth="1"/>
    <col min="519" max="519" width="42.42578125" style="7" customWidth="1"/>
    <col min="520" max="520" width="19.28515625" style="7" customWidth="1"/>
    <col min="521" max="521" width="29.28515625" style="7" customWidth="1"/>
    <col min="522" max="522" width="14" style="7" bestFit="1" customWidth="1"/>
    <col min="523" max="523" width="15.85546875" style="7" customWidth="1"/>
    <col min="524" max="524" width="16" style="7" customWidth="1"/>
    <col min="525" max="525" width="14.5703125" style="7" customWidth="1"/>
    <col min="526" max="526" width="16.42578125" style="7" customWidth="1"/>
    <col min="527" max="527" width="52.85546875" style="7" customWidth="1"/>
    <col min="528" max="528" width="19.7109375" style="7" customWidth="1"/>
    <col min="529" max="529" width="4.85546875" style="7" customWidth="1"/>
    <col min="530" max="767" width="11.42578125" style="7"/>
    <col min="768" max="768" width="11.140625" style="7" customWidth="1"/>
    <col min="769" max="769" width="18.85546875" style="7" customWidth="1"/>
    <col min="770" max="770" width="11.42578125" style="7"/>
    <col min="771" max="771" width="4.85546875" style="7" customWidth="1"/>
    <col min="772" max="772" width="10.85546875" style="7" customWidth="1"/>
    <col min="773" max="773" width="69.140625" style="7" bestFit="1" customWidth="1"/>
    <col min="774" max="774" width="52" style="7" customWidth="1"/>
    <col min="775" max="775" width="42.42578125" style="7" customWidth="1"/>
    <col min="776" max="776" width="19.28515625" style="7" customWidth="1"/>
    <col min="777" max="777" width="29.28515625" style="7" customWidth="1"/>
    <col min="778" max="778" width="14" style="7" bestFit="1" customWidth="1"/>
    <col min="779" max="779" width="15.85546875" style="7" customWidth="1"/>
    <col min="780" max="780" width="16" style="7" customWidth="1"/>
    <col min="781" max="781" width="14.5703125" style="7" customWidth="1"/>
    <col min="782" max="782" width="16.42578125" style="7" customWidth="1"/>
    <col min="783" max="783" width="52.85546875" style="7" customWidth="1"/>
    <col min="784" max="784" width="19.7109375" style="7" customWidth="1"/>
    <col min="785" max="785" width="4.85546875" style="7" customWidth="1"/>
    <col min="786" max="1023" width="11.42578125" style="7"/>
    <col min="1024" max="1024" width="11.140625" style="7" customWidth="1"/>
    <col min="1025" max="1025" width="18.85546875" style="7" customWidth="1"/>
    <col min="1026" max="1026" width="11.42578125" style="7"/>
    <col min="1027" max="1027" width="4.85546875" style="7" customWidth="1"/>
    <col min="1028" max="1028" width="10.85546875" style="7" customWidth="1"/>
    <col min="1029" max="1029" width="69.140625" style="7" bestFit="1" customWidth="1"/>
    <col min="1030" max="1030" width="52" style="7" customWidth="1"/>
    <col min="1031" max="1031" width="42.42578125" style="7" customWidth="1"/>
    <col min="1032" max="1032" width="19.28515625" style="7" customWidth="1"/>
    <col min="1033" max="1033" width="29.28515625" style="7" customWidth="1"/>
    <col min="1034" max="1034" width="14" style="7" bestFit="1" customWidth="1"/>
    <col min="1035" max="1035" width="15.85546875" style="7" customWidth="1"/>
    <col min="1036" max="1036" width="16" style="7" customWidth="1"/>
    <col min="1037" max="1037" width="14.5703125" style="7" customWidth="1"/>
    <col min="1038" max="1038" width="16.42578125" style="7" customWidth="1"/>
    <col min="1039" max="1039" width="52.85546875" style="7" customWidth="1"/>
    <col min="1040" max="1040" width="19.7109375" style="7" customWidth="1"/>
    <col min="1041" max="1041" width="4.85546875" style="7" customWidth="1"/>
    <col min="1042" max="1279" width="11.42578125" style="7"/>
    <col min="1280" max="1280" width="11.140625" style="7" customWidth="1"/>
    <col min="1281" max="1281" width="18.85546875" style="7" customWidth="1"/>
    <col min="1282" max="1282" width="11.42578125" style="7"/>
    <col min="1283" max="1283" width="4.85546875" style="7" customWidth="1"/>
    <col min="1284" max="1284" width="10.85546875" style="7" customWidth="1"/>
    <col min="1285" max="1285" width="69.140625" style="7" bestFit="1" customWidth="1"/>
    <col min="1286" max="1286" width="52" style="7" customWidth="1"/>
    <col min="1287" max="1287" width="42.42578125" style="7" customWidth="1"/>
    <col min="1288" max="1288" width="19.28515625" style="7" customWidth="1"/>
    <col min="1289" max="1289" width="29.28515625" style="7" customWidth="1"/>
    <col min="1290" max="1290" width="14" style="7" bestFit="1" customWidth="1"/>
    <col min="1291" max="1291" width="15.85546875" style="7" customWidth="1"/>
    <col min="1292" max="1292" width="16" style="7" customWidth="1"/>
    <col min="1293" max="1293" width="14.5703125" style="7" customWidth="1"/>
    <col min="1294" max="1294" width="16.42578125" style="7" customWidth="1"/>
    <col min="1295" max="1295" width="52.85546875" style="7" customWidth="1"/>
    <col min="1296" max="1296" width="19.7109375" style="7" customWidth="1"/>
    <col min="1297" max="1297" width="4.85546875" style="7" customWidth="1"/>
    <col min="1298" max="1535" width="11.42578125" style="7"/>
    <col min="1536" max="1536" width="11.140625" style="7" customWidth="1"/>
    <col min="1537" max="1537" width="18.85546875" style="7" customWidth="1"/>
    <col min="1538" max="1538" width="11.42578125" style="7"/>
    <col min="1539" max="1539" width="4.85546875" style="7" customWidth="1"/>
    <col min="1540" max="1540" width="10.85546875" style="7" customWidth="1"/>
    <col min="1541" max="1541" width="69.140625" style="7" bestFit="1" customWidth="1"/>
    <col min="1542" max="1542" width="52" style="7" customWidth="1"/>
    <col min="1543" max="1543" width="42.42578125" style="7" customWidth="1"/>
    <col min="1544" max="1544" width="19.28515625" style="7" customWidth="1"/>
    <col min="1545" max="1545" width="29.28515625" style="7" customWidth="1"/>
    <col min="1546" max="1546" width="14" style="7" bestFit="1" customWidth="1"/>
    <col min="1547" max="1547" width="15.85546875" style="7" customWidth="1"/>
    <col min="1548" max="1548" width="16" style="7" customWidth="1"/>
    <col min="1549" max="1549" width="14.5703125" style="7" customWidth="1"/>
    <col min="1550" max="1550" width="16.42578125" style="7" customWidth="1"/>
    <col min="1551" max="1551" width="52.85546875" style="7" customWidth="1"/>
    <col min="1552" max="1552" width="19.7109375" style="7" customWidth="1"/>
    <col min="1553" max="1553" width="4.85546875" style="7" customWidth="1"/>
    <col min="1554" max="1791" width="11.42578125" style="7"/>
    <col min="1792" max="1792" width="11.140625" style="7" customWidth="1"/>
    <col min="1793" max="1793" width="18.85546875" style="7" customWidth="1"/>
    <col min="1794" max="1794" width="11.42578125" style="7"/>
    <col min="1795" max="1795" width="4.85546875" style="7" customWidth="1"/>
    <col min="1796" max="1796" width="10.85546875" style="7" customWidth="1"/>
    <col min="1797" max="1797" width="69.140625" style="7" bestFit="1" customWidth="1"/>
    <col min="1798" max="1798" width="52" style="7" customWidth="1"/>
    <col min="1799" max="1799" width="42.42578125" style="7" customWidth="1"/>
    <col min="1800" max="1800" width="19.28515625" style="7" customWidth="1"/>
    <col min="1801" max="1801" width="29.28515625" style="7" customWidth="1"/>
    <col min="1802" max="1802" width="14" style="7" bestFit="1" customWidth="1"/>
    <col min="1803" max="1803" width="15.85546875" style="7" customWidth="1"/>
    <col min="1804" max="1804" width="16" style="7" customWidth="1"/>
    <col min="1805" max="1805" width="14.5703125" style="7" customWidth="1"/>
    <col min="1806" max="1806" width="16.42578125" style="7" customWidth="1"/>
    <col min="1807" max="1807" width="52.85546875" style="7" customWidth="1"/>
    <col min="1808" max="1808" width="19.7109375" style="7" customWidth="1"/>
    <col min="1809" max="1809" width="4.85546875" style="7" customWidth="1"/>
    <col min="1810" max="2047" width="11.42578125" style="7"/>
    <col min="2048" max="2048" width="11.140625" style="7" customWidth="1"/>
    <col min="2049" max="2049" width="18.85546875" style="7" customWidth="1"/>
    <col min="2050" max="2050" width="11.42578125" style="7"/>
    <col min="2051" max="2051" width="4.85546875" style="7" customWidth="1"/>
    <col min="2052" max="2052" width="10.85546875" style="7" customWidth="1"/>
    <col min="2053" max="2053" width="69.140625" style="7" bestFit="1" customWidth="1"/>
    <col min="2054" max="2054" width="52" style="7" customWidth="1"/>
    <col min="2055" max="2055" width="42.42578125" style="7" customWidth="1"/>
    <col min="2056" max="2056" width="19.28515625" style="7" customWidth="1"/>
    <col min="2057" max="2057" width="29.28515625" style="7" customWidth="1"/>
    <col min="2058" max="2058" width="14" style="7" bestFit="1" customWidth="1"/>
    <col min="2059" max="2059" width="15.85546875" style="7" customWidth="1"/>
    <col min="2060" max="2060" width="16" style="7" customWidth="1"/>
    <col min="2061" max="2061" width="14.5703125" style="7" customWidth="1"/>
    <col min="2062" max="2062" width="16.42578125" style="7" customWidth="1"/>
    <col min="2063" max="2063" width="52.85546875" style="7" customWidth="1"/>
    <col min="2064" max="2064" width="19.7109375" style="7" customWidth="1"/>
    <col min="2065" max="2065" width="4.85546875" style="7" customWidth="1"/>
    <col min="2066" max="2303" width="11.42578125" style="7"/>
    <col min="2304" max="2304" width="11.140625" style="7" customWidth="1"/>
    <col min="2305" max="2305" width="18.85546875" style="7" customWidth="1"/>
    <col min="2306" max="2306" width="11.42578125" style="7"/>
    <col min="2307" max="2307" width="4.85546875" style="7" customWidth="1"/>
    <col min="2308" max="2308" width="10.85546875" style="7" customWidth="1"/>
    <col min="2309" max="2309" width="69.140625" style="7" bestFit="1" customWidth="1"/>
    <col min="2310" max="2310" width="52" style="7" customWidth="1"/>
    <col min="2311" max="2311" width="42.42578125" style="7" customWidth="1"/>
    <col min="2312" max="2312" width="19.28515625" style="7" customWidth="1"/>
    <col min="2313" max="2313" width="29.28515625" style="7" customWidth="1"/>
    <col min="2314" max="2314" width="14" style="7" bestFit="1" customWidth="1"/>
    <col min="2315" max="2315" width="15.85546875" style="7" customWidth="1"/>
    <col min="2316" max="2316" width="16" style="7" customWidth="1"/>
    <col min="2317" max="2317" width="14.5703125" style="7" customWidth="1"/>
    <col min="2318" max="2318" width="16.42578125" style="7" customWidth="1"/>
    <col min="2319" max="2319" width="52.85546875" style="7" customWidth="1"/>
    <col min="2320" max="2320" width="19.7109375" style="7" customWidth="1"/>
    <col min="2321" max="2321" width="4.85546875" style="7" customWidth="1"/>
    <col min="2322" max="2559" width="11.42578125" style="7"/>
    <col min="2560" max="2560" width="11.140625" style="7" customWidth="1"/>
    <col min="2561" max="2561" width="18.85546875" style="7" customWidth="1"/>
    <col min="2562" max="2562" width="11.42578125" style="7"/>
    <col min="2563" max="2563" width="4.85546875" style="7" customWidth="1"/>
    <col min="2564" max="2564" width="10.85546875" style="7" customWidth="1"/>
    <col min="2565" max="2565" width="69.140625" style="7" bestFit="1" customWidth="1"/>
    <col min="2566" max="2566" width="52" style="7" customWidth="1"/>
    <col min="2567" max="2567" width="42.42578125" style="7" customWidth="1"/>
    <col min="2568" max="2568" width="19.28515625" style="7" customWidth="1"/>
    <col min="2569" max="2569" width="29.28515625" style="7" customWidth="1"/>
    <col min="2570" max="2570" width="14" style="7" bestFit="1" customWidth="1"/>
    <col min="2571" max="2571" width="15.85546875" style="7" customWidth="1"/>
    <col min="2572" max="2572" width="16" style="7" customWidth="1"/>
    <col min="2573" max="2573" width="14.5703125" style="7" customWidth="1"/>
    <col min="2574" max="2574" width="16.42578125" style="7" customWidth="1"/>
    <col min="2575" max="2575" width="52.85546875" style="7" customWidth="1"/>
    <col min="2576" max="2576" width="19.7109375" style="7" customWidth="1"/>
    <col min="2577" max="2577" width="4.85546875" style="7" customWidth="1"/>
    <col min="2578" max="2815" width="11.42578125" style="7"/>
    <col min="2816" max="2816" width="11.140625" style="7" customWidth="1"/>
    <col min="2817" max="2817" width="18.85546875" style="7" customWidth="1"/>
    <col min="2818" max="2818" width="11.42578125" style="7"/>
    <col min="2819" max="2819" width="4.85546875" style="7" customWidth="1"/>
    <col min="2820" max="2820" width="10.85546875" style="7" customWidth="1"/>
    <col min="2821" max="2821" width="69.140625" style="7" bestFit="1" customWidth="1"/>
    <col min="2822" max="2822" width="52" style="7" customWidth="1"/>
    <col min="2823" max="2823" width="42.42578125" style="7" customWidth="1"/>
    <col min="2824" max="2824" width="19.28515625" style="7" customWidth="1"/>
    <col min="2825" max="2825" width="29.28515625" style="7" customWidth="1"/>
    <col min="2826" max="2826" width="14" style="7" bestFit="1" customWidth="1"/>
    <col min="2827" max="2827" width="15.85546875" style="7" customWidth="1"/>
    <col min="2828" max="2828" width="16" style="7" customWidth="1"/>
    <col min="2829" max="2829" width="14.5703125" style="7" customWidth="1"/>
    <col min="2830" max="2830" width="16.42578125" style="7" customWidth="1"/>
    <col min="2831" max="2831" width="52.85546875" style="7" customWidth="1"/>
    <col min="2832" max="2832" width="19.7109375" style="7" customWidth="1"/>
    <col min="2833" max="2833" width="4.85546875" style="7" customWidth="1"/>
    <col min="2834" max="3071" width="11.42578125" style="7"/>
    <col min="3072" max="3072" width="11.140625" style="7" customWidth="1"/>
    <col min="3073" max="3073" width="18.85546875" style="7" customWidth="1"/>
    <col min="3074" max="3074" width="11.42578125" style="7"/>
    <col min="3075" max="3075" width="4.85546875" style="7" customWidth="1"/>
    <col min="3076" max="3076" width="10.85546875" style="7" customWidth="1"/>
    <col min="3077" max="3077" width="69.140625" style="7" bestFit="1" customWidth="1"/>
    <col min="3078" max="3078" width="52" style="7" customWidth="1"/>
    <col min="3079" max="3079" width="42.42578125" style="7" customWidth="1"/>
    <col min="3080" max="3080" width="19.28515625" style="7" customWidth="1"/>
    <col min="3081" max="3081" width="29.28515625" style="7" customWidth="1"/>
    <col min="3082" max="3082" width="14" style="7" bestFit="1" customWidth="1"/>
    <col min="3083" max="3083" width="15.85546875" style="7" customWidth="1"/>
    <col min="3084" max="3084" width="16" style="7" customWidth="1"/>
    <col min="3085" max="3085" width="14.5703125" style="7" customWidth="1"/>
    <col min="3086" max="3086" width="16.42578125" style="7" customWidth="1"/>
    <col min="3087" max="3087" width="52.85546875" style="7" customWidth="1"/>
    <col min="3088" max="3088" width="19.7109375" style="7" customWidth="1"/>
    <col min="3089" max="3089" width="4.85546875" style="7" customWidth="1"/>
    <col min="3090" max="3327" width="11.42578125" style="7"/>
    <col min="3328" max="3328" width="11.140625" style="7" customWidth="1"/>
    <col min="3329" max="3329" width="18.85546875" style="7" customWidth="1"/>
    <col min="3330" max="3330" width="11.42578125" style="7"/>
    <col min="3331" max="3331" width="4.85546875" style="7" customWidth="1"/>
    <col min="3332" max="3332" width="10.85546875" style="7" customWidth="1"/>
    <col min="3333" max="3333" width="69.140625" style="7" bestFit="1" customWidth="1"/>
    <col min="3334" max="3334" width="52" style="7" customWidth="1"/>
    <col min="3335" max="3335" width="42.42578125" style="7" customWidth="1"/>
    <col min="3336" max="3336" width="19.28515625" style="7" customWidth="1"/>
    <col min="3337" max="3337" width="29.28515625" style="7" customWidth="1"/>
    <col min="3338" max="3338" width="14" style="7" bestFit="1" customWidth="1"/>
    <col min="3339" max="3339" width="15.85546875" style="7" customWidth="1"/>
    <col min="3340" max="3340" width="16" style="7" customWidth="1"/>
    <col min="3341" max="3341" width="14.5703125" style="7" customWidth="1"/>
    <col min="3342" max="3342" width="16.42578125" style="7" customWidth="1"/>
    <col min="3343" max="3343" width="52.85546875" style="7" customWidth="1"/>
    <col min="3344" max="3344" width="19.7109375" style="7" customWidth="1"/>
    <col min="3345" max="3345" width="4.85546875" style="7" customWidth="1"/>
    <col min="3346" max="3583" width="11.42578125" style="7"/>
    <col min="3584" max="3584" width="11.140625" style="7" customWidth="1"/>
    <col min="3585" max="3585" width="18.85546875" style="7" customWidth="1"/>
    <col min="3586" max="3586" width="11.42578125" style="7"/>
    <col min="3587" max="3587" width="4.85546875" style="7" customWidth="1"/>
    <col min="3588" max="3588" width="10.85546875" style="7" customWidth="1"/>
    <col min="3589" max="3589" width="69.140625" style="7" bestFit="1" customWidth="1"/>
    <col min="3590" max="3590" width="52" style="7" customWidth="1"/>
    <col min="3591" max="3591" width="42.42578125" style="7" customWidth="1"/>
    <col min="3592" max="3592" width="19.28515625" style="7" customWidth="1"/>
    <col min="3593" max="3593" width="29.28515625" style="7" customWidth="1"/>
    <col min="3594" max="3594" width="14" style="7" bestFit="1" customWidth="1"/>
    <col min="3595" max="3595" width="15.85546875" style="7" customWidth="1"/>
    <col min="3596" max="3596" width="16" style="7" customWidth="1"/>
    <col min="3597" max="3597" width="14.5703125" style="7" customWidth="1"/>
    <col min="3598" max="3598" width="16.42578125" style="7" customWidth="1"/>
    <col min="3599" max="3599" width="52.85546875" style="7" customWidth="1"/>
    <col min="3600" max="3600" width="19.7109375" style="7" customWidth="1"/>
    <col min="3601" max="3601" width="4.85546875" style="7" customWidth="1"/>
    <col min="3602" max="3839" width="11.42578125" style="7"/>
    <col min="3840" max="3840" width="11.140625" style="7" customWidth="1"/>
    <col min="3841" max="3841" width="18.85546875" style="7" customWidth="1"/>
    <col min="3842" max="3842" width="11.42578125" style="7"/>
    <col min="3843" max="3843" width="4.85546875" style="7" customWidth="1"/>
    <col min="3844" max="3844" width="10.85546875" style="7" customWidth="1"/>
    <col min="3845" max="3845" width="69.140625" style="7" bestFit="1" customWidth="1"/>
    <col min="3846" max="3846" width="52" style="7" customWidth="1"/>
    <col min="3847" max="3847" width="42.42578125" style="7" customWidth="1"/>
    <col min="3848" max="3848" width="19.28515625" style="7" customWidth="1"/>
    <col min="3849" max="3849" width="29.28515625" style="7" customWidth="1"/>
    <col min="3850" max="3850" width="14" style="7" bestFit="1" customWidth="1"/>
    <col min="3851" max="3851" width="15.85546875" style="7" customWidth="1"/>
    <col min="3852" max="3852" width="16" style="7" customWidth="1"/>
    <col min="3853" max="3853" width="14.5703125" style="7" customWidth="1"/>
    <col min="3854" max="3854" width="16.42578125" style="7" customWidth="1"/>
    <col min="3855" max="3855" width="52.85546875" style="7" customWidth="1"/>
    <col min="3856" max="3856" width="19.7109375" style="7" customWidth="1"/>
    <col min="3857" max="3857" width="4.85546875" style="7" customWidth="1"/>
    <col min="3858" max="4095" width="11.42578125" style="7"/>
    <col min="4096" max="4096" width="11.140625" style="7" customWidth="1"/>
    <col min="4097" max="4097" width="18.85546875" style="7" customWidth="1"/>
    <col min="4098" max="4098" width="11.42578125" style="7"/>
    <col min="4099" max="4099" width="4.85546875" style="7" customWidth="1"/>
    <col min="4100" max="4100" width="10.85546875" style="7" customWidth="1"/>
    <col min="4101" max="4101" width="69.140625" style="7" bestFit="1" customWidth="1"/>
    <col min="4102" max="4102" width="52" style="7" customWidth="1"/>
    <col min="4103" max="4103" width="42.42578125" style="7" customWidth="1"/>
    <col min="4104" max="4104" width="19.28515625" style="7" customWidth="1"/>
    <col min="4105" max="4105" width="29.28515625" style="7" customWidth="1"/>
    <col min="4106" max="4106" width="14" style="7" bestFit="1" customWidth="1"/>
    <col min="4107" max="4107" width="15.85546875" style="7" customWidth="1"/>
    <col min="4108" max="4108" width="16" style="7" customWidth="1"/>
    <col min="4109" max="4109" width="14.5703125" style="7" customWidth="1"/>
    <col min="4110" max="4110" width="16.42578125" style="7" customWidth="1"/>
    <col min="4111" max="4111" width="52.85546875" style="7" customWidth="1"/>
    <col min="4112" max="4112" width="19.7109375" style="7" customWidth="1"/>
    <col min="4113" max="4113" width="4.85546875" style="7" customWidth="1"/>
    <col min="4114" max="4351" width="11.42578125" style="7"/>
    <col min="4352" max="4352" width="11.140625" style="7" customWidth="1"/>
    <col min="4353" max="4353" width="18.85546875" style="7" customWidth="1"/>
    <col min="4354" max="4354" width="11.42578125" style="7"/>
    <col min="4355" max="4355" width="4.85546875" style="7" customWidth="1"/>
    <col min="4356" max="4356" width="10.85546875" style="7" customWidth="1"/>
    <col min="4357" max="4357" width="69.140625" style="7" bestFit="1" customWidth="1"/>
    <col min="4358" max="4358" width="52" style="7" customWidth="1"/>
    <col min="4359" max="4359" width="42.42578125" style="7" customWidth="1"/>
    <col min="4360" max="4360" width="19.28515625" style="7" customWidth="1"/>
    <col min="4361" max="4361" width="29.28515625" style="7" customWidth="1"/>
    <col min="4362" max="4362" width="14" style="7" bestFit="1" customWidth="1"/>
    <col min="4363" max="4363" width="15.85546875" style="7" customWidth="1"/>
    <col min="4364" max="4364" width="16" style="7" customWidth="1"/>
    <col min="4365" max="4365" width="14.5703125" style="7" customWidth="1"/>
    <col min="4366" max="4366" width="16.42578125" style="7" customWidth="1"/>
    <col min="4367" max="4367" width="52.85546875" style="7" customWidth="1"/>
    <col min="4368" max="4368" width="19.7109375" style="7" customWidth="1"/>
    <col min="4369" max="4369" width="4.85546875" style="7" customWidth="1"/>
    <col min="4370" max="4607" width="11.42578125" style="7"/>
    <col min="4608" max="4608" width="11.140625" style="7" customWidth="1"/>
    <col min="4609" max="4609" width="18.85546875" style="7" customWidth="1"/>
    <col min="4610" max="4610" width="11.42578125" style="7"/>
    <col min="4611" max="4611" width="4.85546875" style="7" customWidth="1"/>
    <col min="4612" max="4612" width="10.85546875" style="7" customWidth="1"/>
    <col min="4613" max="4613" width="69.140625" style="7" bestFit="1" customWidth="1"/>
    <col min="4614" max="4614" width="52" style="7" customWidth="1"/>
    <col min="4615" max="4615" width="42.42578125" style="7" customWidth="1"/>
    <col min="4616" max="4616" width="19.28515625" style="7" customWidth="1"/>
    <col min="4617" max="4617" width="29.28515625" style="7" customWidth="1"/>
    <col min="4618" max="4618" width="14" style="7" bestFit="1" customWidth="1"/>
    <col min="4619" max="4619" width="15.85546875" style="7" customWidth="1"/>
    <col min="4620" max="4620" width="16" style="7" customWidth="1"/>
    <col min="4621" max="4621" width="14.5703125" style="7" customWidth="1"/>
    <col min="4622" max="4622" width="16.42578125" style="7" customWidth="1"/>
    <col min="4623" max="4623" width="52.85546875" style="7" customWidth="1"/>
    <col min="4624" max="4624" width="19.7109375" style="7" customWidth="1"/>
    <col min="4625" max="4625" width="4.85546875" style="7" customWidth="1"/>
    <col min="4626" max="4863" width="11.42578125" style="7"/>
    <col min="4864" max="4864" width="11.140625" style="7" customWidth="1"/>
    <col min="4865" max="4865" width="18.85546875" style="7" customWidth="1"/>
    <col min="4866" max="4866" width="11.42578125" style="7"/>
    <col min="4867" max="4867" width="4.85546875" style="7" customWidth="1"/>
    <col min="4868" max="4868" width="10.85546875" style="7" customWidth="1"/>
    <col min="4869" max="4869" width="69.140625" style="7" bestFit="1" customWidth="1"/>
    <col min="4870" max="4870" width="52" style="7" customWidth="1"/>
    <col min="4871" max="4871" width="42.42578125" style="7" customWidth="1"/>
    <col min="4872" max="4872" width="19.28515625" style="7" customWidth="1"/>
    <col min="4873" max="4873" width="29.28515625" style="7" customWidth="1"/>
    <col min="4874" max="4874" width="14" style="7" bestFit="1" customWidth="1"/>
    <col min="4875" max="4875" width="15.85546875" style="7" customWidth="1"/>
    <col min="4876" max="4876" width="16" style="7" customWidth="1"/>
    <col min="4877" max="4877" width="14.5703125" style="7" customWidth="1"/>
    <col min="4878" max="4878" width="16.42578125" style="7" customWidth="1"/>
    <col min="4879" max="4879" width="52.85546875" style="7" customWidth="1"/>
    <col min="4880" max="4880" width="19.7109375" style="7" customWidth="1"/>
    <col min="4881" max="4881" width="4.85546875" style="7" customWidth="1"/>
    <col min="4882" max="5119" width="11.42578125" style="7"/>
    <col min="5120" max="5120" width="11.140625" style="7" customWidth="1"/>
    <col min="5121" max="5121" width="18.85546875" style="7" customWidth="1"/>
    <col min="5122" max="5122" width="11.42578125" style="7"/>
    <col min="5123" max="5123" width="4.85546875" style="7" customWidth="1"/>
    <col min="5124" max="5124" width="10.85546875" style="7" customWidth="1"/>
    <col min="5125" max="5125" width="69.140625" style="7" bestFit="1" customWidth="1"/>
    <col min="5126" max="5126" width="52" style="7" customWidth="1"/>
    <col min="5127" max="5127" width="42.42578125" style="7" customWidth="1"/>
    <col min="5128" max="5128" width="19.28515625" style="7" customWidth="1"/>
    <col min="5129" max="5129" width="29.28515625" style="7" customWidth="1"/>
    <col min="5130" max="5130" width="14" style="7" bestFit="1" customWidth="1"/>
    <col min="5131" max="5131" width="15.85546875" style="7" customWidth="1"/>
    <col min="5132" max="5132" width="16" style="7" customWidth="1"/>
    <col min="5133" max="5133" width="14.5703125" style="7" customWidth="1"/>
    <col min="5134" max="5134" width="16.42578125" style="7" customWidth="1"/>
    <col min="5135" max="5135" width="52.85546875" style="7" customWidth="1"/>
    <col min="5136" max="5136" width="19.7109375" style="7" customWidth="1"/>
    <col min="5137" max="5137" width="4.85546875" style="7" customWidth="1"/>
    <col min="5138" max="5375" width="11.42578125" style="7"/>
    <col min="5376" max="5376" width="11.140625" style="7" customWidth="1"/>
    <col min="5377" max="5377" width="18.85546875" style="7" customWidth="1"/>
    <col min="5378" max="5378" width="11.42578125" style="7"/>
    <col min="5379" max="5379" width="4.85546875" style="7" customWidth="1"/>
    <col min="5380" max="5380" width="10.85546875" style="7" customWidth="1"/>
    <col min="5381" max="5381" width="69.140625" style="7" bestFit="1" customWidth="1"/>
    <col min="5382" max="5382" width="52" style="7" customWidth="1"/>
    <col min="5383" max="5383" width="42.42578125" style="7" customWidth="1"/>
    <col min="5384" max="5384" width="19.28515625" style="7" customWidth="1"/>
    <col min="5385" max="5385" width="29.28515625" style="7" customWidth="1"/>
    <col min="5386" max="5386" width="14" style="7" bestFit="1" customWidth="1"/>
    <col min="5387" max="5387" width="15.85546875" style="7" customWidth="1"/>
    <col min="5388" max="5388" width="16" style="7" customWidth="1"/>
    <col min="5389" max="5389" width="14.5703125" style="7" customWidth="1"/>
    <col min="5390" max="5390" width="16.42578125" style="7" customWidth="1"/>
    <col min="5391" max="5391" width="52.85546875" style="7" customWidth="1"/>
    <col min="5392" max="5392" width="19.7109375" style="7" customWidth="1"/>
    <col min="5393" max="5393" width="4.85546875" style="7" customWidth="1"/>
    <col min="5394" max="5631" width="11.42578125" style="7"/>
    <col min="5632" max="5632" width="11.140625" style="7" customWidth="1"/>
    <col min="5633" max="5633" width="18.85546875" style="7" customWidth="1"/>
    <col min="5634" max="5634" width="11.42578125" style="7"/>
    <col min="5635" max="5635" width="4.85546875" style="7" customWidth="1"/>
    <col min="5636" max="5636" width="10.85546875" style="7" customWidth="1"/>
    <col min="5637" max="5637" width="69.140625" style="7" bestFit="1" customWidth="1"/>
    <col min="5638" max="5638" width="52" style="7" customWidth="1"/>
    <col min="5639" max="5639" width="42.42578125" style="7" customWidth="1"/>
    <col min="5640" max="5640" width="19.28515625" style="7" customWidth="1"/>
    <col min="5641" max="5641" width="29.28515625" style="7" customWidth="1"/>
    <col min="5642" max="5642" width="14" style="7" bestFit="1" customWidth="1"/>
    <col min="5643" max="5643" width="15.85546875" style="7" customWidth="1"/>
    <col min="5644" max="5644" width="16" style="7" customWidth="1"/>
    <col min="5645" max="5645" width="14.5703125" style="7" customWidth="1"/>
    <col min="5646" max="5646" width="16.42578125" style="7" customWidth="1"/>
    <col min="5647" max="5647" width="52.85546875" style="7" customWidth="1"/>
    <col min="5648" max="5648" width="19.7109375" style="7" customWidth="1"/>
    <col min="5649" max="5649" width="4.85546875" style="7" customWidth="1"/>
    <col min="5650" max="5887" width="11.42578125" style="7"/>
    <col min="5888" max="5888" width="11.140625" style="7" customWidth="1"/>
    <col min="5889" max="5889" width="18.85546875" style="7" customWidth="1"/>
    <col min="5890" max="5890" width="11.42578125" style="7"/>
    <col min="5891" max="5891" width="4.85546875" style="7" customWidth="1"/>
    <col min="5892" max="5892" width="10.85546875" style="7" customWidth="1"/>
    <col min="5893" max="5893" width="69.140625" style="7" bestFit="1" customWidth="1"/>
    <col min="5894" max="5894" width="52" style="7" customWidth="1"/>
    <col min="5895" max="5895" width="42.42578125" style="7" customWidth="1"/>
    <col min="5896" max="5896" width="19.28515625" style="7" customWidth="1"/>
    <col min="5897" max="5897" width="29.28515625" style="7" customWidth="1"/>
    <col min="5898" max="5898" width="14" style="7" bestFit="1" customWidth="1"/>
    <col min="5899" max="5899" width="15.85546875" style="7" customWidth="1"/>
    <col min="5900" max="5900" width="16" style="7" customWidth="1"/>
    <col min="5901" max="5901" width="14.5703125" style="7" customWidth="1"/>
    <col min="5902" max="5902" width="16.42578125" style="7" customWidth="1"/>
    <col min="5903" max="5903" width="52.85546875" style="7" customWidth="1"/>
    <col min="5904" max="5904" width="19.7109375" style="7" customWidth="1"/>
    <col min="5905" max="5905" width="4.85546875" style="7" customWidth="1"/>
    <col min="5906" max="6143" width="11.42578125" style="7"/>
    <col min="6144" max="6144" width="11.140625" style="7" customWidth="1"/>
    <col min="6145" max="6145" width="18.85546875" style="7" customWidth="1"/>
    <col min="6146" max="6146" width="11.42578125" style="7"/>
    <col min="6147" max="6147" width="4.85546875" style="7" customWidth="1"/>
    <col min="6148" max="6148" width="10.85546875" style="7" customWidth="1"/>
    <col min="6149" max="6149" width="69.140625" style="7" bestFit="1" customWidth="1"/>
    <col min="6150" max="6150" width="52" style="7" customWidth="1"/>
    <col min="6151" max="6151" width="42.42578125" style="7" customWidth="1"/>
    <col min="6152" max="6152" width="19.28515625" style="7" customWidth="1"/>
    <col min="6153" max="6153" width="29.28515625" style="7" customWidth="1"/>
    <col min="6154" max="6154" width="14" style="7" bestFit="1" customWidth="1"/>
    <col min="6155" max="6155" width="15.85546875" style="7" customWidth="1"/>
    <col min="6156" max="6156" width="16" style="7" customWidth="1"/>
    <col min="6157" max="6157" width="14.5703125" style="7" customWidth="1"/>
    <col min="6158" max="6158" width="16.42578125" style="7" customWidth="1"/>
    <col min="6159" max="6159" width="52.85546875" style="7" customWidth="1"/>
    <col min="6160" max="6160" width="19.7109375" style="7" customWidth="1"/>
    <col min="6161" max="6161" width="4.85546875" style="7" customWidth="1"/>
    <col min="6162" max="6399" width="11.42578125" style="7"/>
    <col min="6400" max="6400" width="11.140625" style="7" customWidth="1"/>
    <col min="6401" max="6401" width="18.85546875" style="7" customWidth="1"/>
    <col min="6402" max="6402" width="11.42578125" style="7"/>
    <col min="6403" max="6403" width="4.85546875" style="7" customWidth="1"/>
    <col min="6404" max="6404" width="10.85546875" style="7" customWidth="1"/>
    <col min="6405" max="6405" width="69.140625" style="7" bestFit="1" customWidth="1"/>
    <col min="6406" max="6406" width="52" style="7" customWidth="1"/>
    <col min="6407" max="6407" width="42.42578125" style="7" customWidth="1"/>
    <col min="6408" max="6408" width="19.28515625" style="7" customWidth="1"/>
    <col min="6409" max="6409" width="29.28515625" style="7" customWidth="1"/>
    <col min="6410" max="6410" width="14" style="7" bestFit="1" customWidth="1"/>
    <col min="6411" max="6411" width="15.85546875" style="7" customWidth="1"/>
    <col min="6412" max="6412" width="16" style="7" customWidth="1"/>
    <col min="6413" max="6413" width="14.5703125" style="7" customWidth="1"/>
    <col min="6414" max="6414" width="16.42578125" style="7" customWidth="1"/>
    <col min="6415" max="6415" width="52.85546875" style="7" customWidth="1"/>
    <col min="6416" max="6416" width="19.7109375" style="7" customWidth="1"/>
    <col min="6417" max="6417" width="4.85546875" style="7" customWidth="1"/>
    <col min="6418" max="6655" width="11.42578125" style="7"/>
    <col min="6656" max="6656" width="11.140625" style="7" customWidth="1"/>
    <col min="6657" max="6657" width="18.85546875" style="7" customWidth="1"/>
    <col min="6658" max="6658" width="11.42578125" style="7"/>
    <col min="6659" max="6659" width="4.85546875" style="7" customWidth="1"/>
    <col min="6660" max="6660" width="10.85546875" style="7" customWidth="1"/>
    <col min="6661" max="6661" width="69.140625" style="7" bestFit="1" customWidth="1"/>
    <col min="6662" max="6662" width="52" style="7" customWidth="1"/>
    <col min="6663" max="6663" width="42.42578125" style="7" customWidth="1"/>
    <col min="6664" max="6664" width="19.28515625" style="7" customWidth="1"/>
    <col min="6665" max="6665" width="29.28515625" style="7" customWidth="1"/>
    <col min="6666" max="6666" width="14" style="7" bestFit="1" customWidth="1"/>
    <col min="6667" max="6667" width="15.85546875" style="7" customWidth="1"/>
    <col min="6668" max="6668" width="16" style="7" customWidth="1"/>
    <col min="6669" max="6669" width="14.5703125" style="7" customWidth="1"/>
    <col min="6670" max="6670" width="16.42578125" style="7" customWidth="1"/>
    <col min="6671" max="6671" width="52.85546875" style="7" customWidth="1"/>
    <col min="6672" max="6672" width="19.7109375" style="7" customWidth="1"/>
    <col min="6673" max="6673" width="4.85546875" style="7" customWidth="1"/>
    <col min="6674" max="6911" width="11.42578125" style="7"/>
    <col min="6912" max="6912" width="11.140625" style="7" customWidth="1"/>
    <col min="6913" max="6913" width="18.85546875" style="7" customWidth="1"/>
    <col min="6914" max="6914" width="11.42578125" style="7"/>
    <col min="6915" max="6915" width="4.85546875" style="7" customWidth="1"/>
    <col min="6916" max="6916" width="10.85546875" style="7" customWidth="1"/>
    <col min="6917" max="6917" width="69.140625" style="7" bestFit="1" customWidth="1"/>
    <col min="6918" max="6918" width="52" style="7" customWidth="1"/>
    <col min="6919" max="6919" width="42.42578125" style="7" customWidth="1"/>
    <col min="6920" max="6920" width="19.28515625" style="7" customWidth="1"/>
    <col min="6921" max="6921" width="29.28515625" style="7" customWidth="1"/>
    <col min="6922" max="6922" width="14" style="7" bestFit="1" customWidth="1"/>
    <col min="6923" max="6923" width="15.85546875" style="7" customWidth="1"/>
    <col min="6924" max="6924" width="16" style="7" customWidth="1"/>
    <col min="6925" max="6925" width="14.5703125" style="7" customWidth="1"/>
    <col min="6926" max="6926" width="16.42578125" style="7" customWidth="1"/>
    <col min="6927" max="6927" width="52.85546875" style="7" customWidth="1"/>
    <col min="6928" max="6928" width="19.7109375" style="7" customWidth="1"/>
    <col min="6929" max="6929" width="4.85546875" style="7" customWidth="1"/>
    <col min="6930" max="7167" width="11.42578125" style="7"/>
    <col min="7168" max="7168" width="11.140625" style="7" customWidth="1"/>
    <col min="7169" max="7169" width="18.85546875" style="7" customWidth="1"/>
    <col min="7170" max="7170" width="11.42578125" style="7"/>
    <col min="7171" max="7171" width="4.85546875" style="7" customWidth="1"/>
    <col min="7172" max="7172" width="10.85546875" style="7" customWidth="1"/>
    <col min="7173" max="7173" width="69.140625" style="7" bestFit="1" customWidth="1"/>
    <col min="7174" max="7174" width="52" style="7" customWidth="1"/>
    <col min="7175" max="7175" width="42.42578125" style="7" customWidth="1"/>
    <col min="7176" max="7176" width="19.28515625" style="7" customWidth="1"/>
    <col min="7177" max="7177" width="29.28515625" style="7" customWidth="1"/>
    <col min="7178" max="7178" width="14" style="7" bestFit="1" customWidth="1"/>
    <col min="7179" max="7179" width="15.85546875" style="7" customWidth="1"/>
    <col min="7180" max="7180" width="16" style="7" customWidth="1"/>
    <col min="7181" max="7181" width="14.5703125" style="7" customWidth="1"/>
    <col min="7182" max="7182" width="16.42578125" style="7" customWidth="1"/>
    <col min="7183" max="7183" width="52.85546875" style="7" customWidth="1"/>
    <col min="7184" max="7184" width="19.7109375" style="7" customWidth="1"/>
    <col min="7185" max="7185" width="4.85546875" style="7" customWidth="1"/>
    <col min="7186" max="7423" width="11.42578125" style="7"/>
    <col min="7424" max="7424" width="11.140625" style="7" customWidth="1"/>
    <col min="7425" max="7425" width="18.85546875" style="7" customWidth="1"/>
    <col min="7426" max="7426" width="11.42578125" style="7"/>
    <col min="7427" max="7427" width="4.85546875" style="7" customWidth="1"/>
    <col min="7428" max="7428" width="10.85546875" style="7" customWidth="1"/>
    <col min="7429" max="7429" width="69.140625" style="7" bestFit="1" customWidth="1"/>
    <col min="7430" max="7430" width="52" style="7" customWidth="1"/>
    <col min="7431" max="7431" width="42.42578125" style="7" customWidth="1"/>
    <col min="7432" max="7432" width="19.28515625" style="7" customWidth="1"/>
    <col min="7433" max="7433" width="29.28515625" style="7" customWidth="1"/>
    <col min="7434" max="7434" width="14" style="7" bestFit="1" customWidth="1"/>
    <col min="7435" max="7435" width="15.85546875" style="7" customWidth="1"/>
    <col min="7436" max="7436" width="16" style="7" customWidth="1"/>
    <col min="7437" max="7437" width="14.5703125" style="7" customWidth="1"/>
    <col min="7438" max="7438" width="16.42578125" style="7" customWidth="1"/>
    <col min="7439" max="7439" width="52.85546875" style="7" customWidth="1"/>
    <col min="7440" max="7440" width="19.7109375" style="7" customWidth="1"/>
    <col min="7441" max="7441" width="4.85546875" style="7" customWidth="1"/>
    <col min="7442" max="7679" width="11.42578125" style="7"/>
    <col min="7680" max="7680" width="11.140625" style="7" customWidth="1"/>
    <col min="7681" max="7681" width="18.85546875" style="7" customWidth="1"/>
    <col min="7682" max="7682" width="11.42578125" style="7"/>
    <col min="7683" max="7683" width="4.85546875" style="7" customWidth="1"/>
    <col min="7684" max="7684" width="10.85546875" style="7" customWidth="1"/>
    <col min="7685" max="7685" width="69.140625" style="7" bestFit="1" customWidth="1"/>
    <col min="7686" max="7686" width="52" style="7" customWidth="1"/>
    <col min="7687" max="7687" width="42.42578125" style="7" customWidth="1"/>
    <col min="7688" max="7688" width="19.28515625" style="7" customWidth="1"/>
    <col min="7689" max="7689" width="29.28515625" style="7" customWidth="1"/>
    <col min="7690" max="7690" width="14" style="7" bestFit="1" customWidth="1"/>
    <col min="7691" max="7691" width="15.85546875" style="7" customWidth="1"/>
    <col min="7692" max="7692" width="16" style="7" customWidth="1"/>
    <col min="7693" max="7693" width="14.5703125" style="7" customWidth="1"/>
    <col min="7694" max="7694" width="16.42578125" style="7" customWidth="1"/>
    <col min="7695" max="7695" width="52.85546875" style="7" customWidth="1"/>
    <col min="7696" max="7696" width="19.7109375" style="7" customWidth="1"/>
    <col min="7697" max="7697" width="4.85546875" style="7" customWidth="1"/>
    <col min="7698" max="7935" width="11.42578125" style="7"/>
    <col min="7936" max="7936" width="11.140625" style="7" customWidth="1"/>
    <col min="7937" max="7937" width="18.85546875" style="7" customWidth="1"/>
    <col min="7938" max="7938" width="11.42578125" style="7"/>
    <col min="7939" max="7939" width="4.85546875" style="7" customWidth="1"/>
    <col min="7940" max="7940" width="10.85546875" style="7" customWidth="1"/>
    <col min="7941" max="7941" width="69.140625" style="7" bestFit="1" customWidth="1"/>
    <col min="7942" max="7942" width="52" style="7" customWidth="1"/>
    <col min="7943" max="7943" width="42.42578125" style="7" customWidth="1"/>
    <col min="7944" max="7944" width="19.28515625" style="7" customWidth="1"/>
    <col min="7945" max="7945" width="29.28515625" style="7" customWidth="1"/>
    <col min="7946" max="7946" width="14" style="7" bestFit="1" customWidth="1"/>
    <col min="7947" max="7947" width="15.85546875" style="7" customWidth="1"/>
    <col min="7948" max="7948" width="16" style="7" customWidth="1"/>
    <col min="7949" max="7949" width="14.5703125" style="7" customWidth="1"/>
    <col min="7950" max="7950" width="16.42578125" style="7" customWidth="1"/>
    <col min="7951" max="7951" width="52.85546875" style="7" customWidth="1"/>
    <col min="7952" max="7952" width="19.7109375" style="7" customWidth="1"/>
    <col min="7953" max="7953" width="4.85546875" style="7" customWidth="1"/>
    <col min="7954" max="8191" width="11.42578125" style="7"/>
    <col min="8192" max="8192" width="11.140625" style="7" customWidth="1"/>
    <col min="8193" max="8193" width="18.85546875" style="7" customWidth="1"/>
    <col min="8194" max="8194" width="11.42578125" style="7"/>
    <col min="8195" max="8195" width="4.85546875" style="7" customWidth="1"/>
    <col min="8196" max="8196" width="10.85546875" style="7" customWidth="1"/>
    <col min="8197" max="8197" width="69.140625" style="7" bestFit="1" customWidth="1"/>
    <col min="8198" max="8198" width="52" style="7" customWidth="1"/>
    <col min="8199" max="8199" width="42.42578125" style="7" customWidth="1"/>
    <col min="8200" max="8200" width="19.28515625" style="7" customWidth="1"/>
    <col min="8201" max="8201" width="29.28515625" style="7" customWidth="1"/>
    <col min="8202" max="8202" width="14" style="7" bestFit="1" customWidth="1"/>
    <col min="8203" max="8203" width="15.85546875" style="7" customWidth="1"/>
    <col min="8204" max="8204" width="16" style="7" customWidth="1"/>
    <col min="8205" max="8205" width="14.5703125" style="7" customWidth="1"/>
    <col min="8206" max="8206" width="16.42578125" style="7" customWidth="1"/>
    <col min="8207" max="8207" width="52.85546875" style="7" customWidth="1"/>
    <col min="8208" max="8208" width="19.7109375" style="7" customWidth="1"/>
    <col min="8209" max="8209" width="4.85546875" style="7" customWidth="1"/>
    <col min="8210" max="8447" width="11.42578125" style="7"/>
    <col min="8448" max="8448" width="11.140625" style="7" customWidth="1"/>
    <col min="8449" max="8449" width="18.85546875" style="7" customWidth="1"/>
    <col min="8450" max="8450" width="11.42578125" style="7"/>
    <col min="8451" max="8451" width="4.85546875" style="7" customWidth="1"/>
    <col min="8452" max="8452" width="10.85546875" style="7" customWidth="1"/>
    <col min="8453" max="8453" width="69.140625" style="7" bestFit="1" customWidth="1"/>
    <col min="8454" max="8454" width="52" style="7" customWidth="1"/>
    <col min="8455" max="8455" width="42.42578125" style="7" customWidth="1"/>
    <col min="8456" max="8456" width="19.28515625" style="7" customWidth="1"/>
    <col min="8457" max="8457" width="29.28515625" style="7" customWidth="1"/>
    <col min="8458" max="8458" width="14" style="7" bestFit="1" customWidth="1"/>
    <col min="8459" max="8459" width="15.85546875" style="7" customWidth="1"/>
    <col min="8460" max="8460" width="16" style="7" customWidth="1"/>
    <col min="8461" max="8461" width="14.5703125" style="7" customWidth="1"/>
    <col min="8462" max="8462" width="16.42578125" style="7" customWidth="1"/>
    <col min="8463" max="8463" width="52.85546875" style="7" customWidth="1"/>
    <col min="8464" max="8464" width="19.7109375" style="7" customWidth="1"/>
    <col min="8465" max="8465" width="4.85546875" style="7" customWidth="1"/>
    <col min="8466" max="8703" width="11.42578125" style="7"/>
    <col min="8704" max="8704" width="11.140625" style="7" customWidth="1"/>
    <col min="8705" max="8705" width="18.85546875" style="7" customWidth="1"/>
    <col min="8706" max="8706" width="11.42578125" style="7"/>
    <col min="8707" max="8707" width="4.85546875" style="7" customWidth="1"/>
    <col min="8708" max="8708" width="10.85546875" style="7" customWidth="1"/>
    <col min="8709" max="8709" width="69.140625" style="7" bestFit="1" customWidth="1"/>
    <col min="8710" max="8710" width="52" style="7" customWidth="1"/>
    <col min="8711" max="8711" width="42.42578125" style="7" customWidth="1"/>
    <col min="8712" max="8712" width="19.28515625" style="7" customWidth="1"/>
    <col min="8713" max="8713" width="29.28515625" style="7" customWidth="1"/>
    <col min="8714" max="8714" width="14" style="7" bestFit="1" customWidth="1"/>
    <col min="8715" max="8715" width="15.85546875" style="7" customWidth="1"/>
    <col min="8716" max="8716" width="16" style="7" customWidth="1"/>
    <col min="8717" max="8717" width="14.5703125" style="7" customWidth="1"/>
    <col min="8718" max="8718" width="16.42578125" style="7" customWidth="1"/>
    <col min="8719" max="8719" width="52.85546875" style="7" customWidth="1"/>
    <col min="8720" max="8720" width="19.7109375" style="7" customWidth="1"/>
    <col min="8721" max="8721" width="4.85546875" style="7" customWidth="1"/>
    <col min="8722" max="8959" width="11.42578125" style="7"/>
    <col min="8960" max="8960" width="11.140625" style="7" customWidth="1"/>
    <col min="8961" max="8961" width="18.85546875" style="7" customWidth="1"/>
    <col min="8962" max="8962" width="11.42578125" style="7"/>
    <col min="8963" max="8963" width="4.85546875" style="7" customWidth="1"/>
    <col min="8964" max="8964" width="10.85546875" style="7" customWidth="1"/>
    <col min="8965" max="8965" width="69.140625" style="7" bestFit="1" customWidth="1"/>
    <col min="8966" max="8966" width="52" style="7" customWidth="1"/>
    <col min="8967" max="8967" width="42.42578125" style="7" customWidth="1"/>
    <col min="8968" max="8968" width="19.28515625" style="7" customWidth="1"/>
    <col min="8969" max="8969" width="29.28515625" style="7" customWidth="1"/>
    <col min="8970" max="8970" width="14" style="7" bestFit="1" customWidth="1"/>
    <col min="8971" max="8971" width="15.85546875" style="7" customWidth="1"/>
    <col min="8972" max="8972" width="16" style="7" customWidth="1"/>
    <col min="8973" max="8973" width="14.5703125" style="7" customWidth="1"/>
    <col min="8974" max="8974" width="16.42578125" style="7" customWidth="1"/>
    <col min="8975" max="8975" width="52.85546875" style="7" customWidth="1"/>
    <col min="8976" max="8976" width="19.7109375" style="7" customWidth="1"/>
    <col min="8977" max="8977" width="4.85546875" style="7" customWidth="1"/>
    <col min="8978" max="9215" width="11.42578125" style="7"/>
    <col min="9216" max="9216" width="11.140625" style="7" customWidth="1"/>
    <col min="9217" max="9217" width="18.85546875" style="7" customWidth="1"/>
    <col min="9218" max="9218" width="11.42578125" style="7"/>
    <col min="9219" max="9219" width="4.85546875" style="7" customWidth="1"/>
    <col min="9220" max="9220" width="10.85546875" style="7" customWidth="1"/>
    <col min="9221" max="9221" width="69.140625" style="7" bestFit="1" customWidth="1"/>
    <col min="9222" max="9222" width="52" style="7" customWidth="1"/>
    <col min="9223" max="9223" width="42.42578125" style="7" customWidth="1"/>
    <col min="9224" max="9224" width="19.28515625" style="7" customWidth="1"/>
    <col min="9225" max="9225" width="29.28515625" style="7" customWidth="1"/>
    <col min="9226" max="9226" width="14" style="7" bestFit="1" customWidth="1"/>
    <col min="9227" max="9227" width="15.85546875" style="7" customWidth="1"/>
    <col min="9228" max="9228" width="16" style="7" customWidth="1"/>
    <col min="9229" max="9229" width="14.5703125" style="7" customWidth="1"/>
    <col min="9230" max="9230" width="16.42578125" style="7" customWidth="1"/>
    <col min="9231" max="9231" width="52.85546875" style="7" customWidth="1"/>
    <col min="9232" max="9232" width="19.7109375" style="7" customWidth="1"/>
    <col min="9233" max="9233" width="4.85546875" style="7" customWidth="1"/>
    <col min="9234" max="9471" width="11.42578125" style="7"/>
    <col min="9472" max="9472" width="11.140625" style="7" customWidth="1"/>
    <col min="9473" max="9473" width="18.85546875" style="7" customWidth="1"/>
    <col min="9474" max="9474" width="11.42578125" style="7"/>
    <col min="9475" max="9475" width="4.85546875" style="7" customWidth="1"/>
    <col min="9476" max="9476" width="10.85546875" style="7" customWidth="1"/>
    <col min="9477" max="9477" width="69.140625" style="7" bestFit="1" customWidth="1"/>
    <col min="9478" max="9478" width="52" style="7" customWidth="1"/>
    <col min="9479" max="9479" width="42.42578125" style="7" customWidth="1"/>
    <col min="9480" max="9480" width="19.28515625" style="7" customWidth="1"/>
    <col min="9481" max="9481" width="29.28515625" style="7" customWidth="1"/>
    <col min="9482" max="9482" width="14" style="7" bestFit="1" customWidth="1"/>
    <col min="9483" max="9483" width="15.85546875" style="7" customWidth="1"/>
    <col min="9484" max="9484" width="16" style="7" customWidth="1"/>
    <col min="9485" max="9485" width="14.5703125" style="7" customWidth="1"/>
    <col min="9486" max="9486" width="16.42578125" style="7" customWidth="1"/>
    <col min="9487" max="9487" width="52.85546875" style="7" customWidth="1"/>
    <col min="9488" max="9488" width="19.7109375" style="7" customWidth="1"/>
    <col min="9489" max="9489" width="4.85546875" style="7" customWidth="1"/>
    <col min="9490" max="9727" width="11.42578125" style="7"/>
    <col min="9728" max="9728" width="11.140625" style="7" customWidth="1"/>
    <col min="9729" max="9729" width="18.85546875" style="7" customWidth="1"/>
    <col min="9730" max="9730" width="11.42578125" style="7"/>
    <col min="9731" max="9731" width="4.85546875" style="7" customWidth="1"/>
    <col min="9732" max="9732" width="10.85546875" style="7" customWidth="1"/>
    <col min="9733" max="9733" width="69.140625" style="7" bestFit="1" customWidth="1"/>
    <col min="9734" max="9734" width="52" style="7" customWidth="1"/>
    <col min="9735" max="9735" width="42.42578125" style="7" customWidth="1"/>
    <col min="9736" max="9736" width="19.28515625" style="7" customWidth="1"/>
    <col min="9737" max="9737" width="29.28515625" style="7" customWidth="1"/>
    <col min="9738" max="9738" width="14" style="7" bestFit="1" customWidth="1"/>
    <col min="9739" max="9739" width="15.85546875" style="7" customWidth="1"/>
    <col min="9740" max="9740" width="16" style="7" customWidth="1"/>
    <col min="9741" max="9741" width="14.5703125" style="7" customWidth="1"/>
    <col min="9742" max="9742" width="16.42578125" style="7" customWidth="1"/>
    <col min="9743" max="9743" width="52.85546875" style="7" customWidth="1"/>
    <col min="9744" max="9744" width="19.7109375" style="7" customWidth="1"/>
    <col min="9745" max="9745" width="4.85546875" style="7" customWidth="1"/>
    <col min="9746" max="9983" width="11.42578125" style="7"/>
    <col min="9984" max="9984" width="11.140625" style="7" customWidth="1"/>
    <col min="9985" max="9985" width="18.85546875" style="7" customWidth="1"/>
    <col min="9986" max="9986" width="11.42578125" style="7"/>
    <col min="9987" max="9987" width="4.85546875" style="7" customWidth="1"/>
    <col min="9988" max="9988" width="10.85546875" style="7" customWidth="1"/>
    <col min="9989" max="9989" width="69.140625" style="7" bestFit="1" customWidth="1"/>
    <col min="9990" max="9990" width="52" style="7" customWidth="1"/>
    <col min="9991" max="9991" width="42.42578125" style="7" customWidth="1"/>
    <col min="9992" max="9992" width="19.28515625" style="7" customWidth="1"/>
    <col min="9993" max="9993" width="29.28515625" style="7" customWidth="1"/>
    <col min="9994" max="9994" width="14" style="7" bestFit="1" customWidth="1"/>
    <col min="9995" max="9995" width="15.85546875" style="7" customWidth="1"/>
    <col min="9996" max="9996" width="16" style="7" customWidth="1"/>
    <col min="9997" max="9997" width="14.5703125" style="7" customWidth="1"/>
    <col min="9998" max="9998" width="16.42578125" style="7" customWidth="1"/>
    <col min="9999" max="9999" width="52.85546875" style="7" customWidth="1"/>
    <col min="10000" max="10000" width="19.7109375" style="7" customWidth="1"/>
    <col min="10001" max="10001" width="4.85546875" style="7" customWidth="1"/>
    <col min="10002" max="10239" width="11.42578125" style="7"/>
    <col min="10240" max="10240" width="11.140625" style="7" customWidth="1"/>
    <col min="10241" max="10241" width="18.85546875" style="7" customWidth="1"/>
    <col min="10242" max="10242" width="11.42578125" style="7"/>
    <col min="10243" max="10243" width="4.85546875" style="7" customWidth="1"/>
    <col min="10244" max="10244" width="10.85546875" style="7" customWidth="1"/>
    <col min="10245" max="10245" width="69.140625" style="7" bestFit="1" customWidth="1"/>
    <col min="10246" max="10246" width="52" style="7" customWidth="1"/>
    <col min="10247" max="10247" width="42.42578125" style="7" customWidth="1"/>
    <col min="10248" max="10248" width="19.28515625" style="7" customWidth="1"/>
    <col min="10249" max="10249" width="29.28515625" style="7" customWidth="1"/>
    <col min="10250" max="10250" width="14" style="7" bestFit="1" customWidth="1"/>
    <col min="10251" max="10251" width="15.85546875" style="7" customWidth="1"/>
    <col min="10252" max="10252" width="16" style="7" customWidth="1"/>
    <col min="10253" max="10253" width="14.5703125" style="7" customWidth="1"/>
    <col min="10254" max="10254" width="16.42578125" style="7" customWidth="1"/>
    <col min="10255" max="10255" width="52.85546875" style="7" customWidth="1"/>
    <col min="10256" max="10256" width="19.7109375" style="7" customWidth="1"/>
    <col min="10257" max="10257" width="4.85546875" style="7" customWidth="1"/>
    <col min="10258" max="10495" width="11.42578125" style="7"/>
    <col min="10496" max="10496" width="11.140625" style="7" customWidth="1"/>
    <col min="10497" max="10497" width="18.85546875" style="7" customWidth="1"/>
    <col min="10498" max="10498" width="11.42578125" style="7"/>
    <col min="10499" max="10499" width="4.85546875" style="7" customWidth="1"/>
    <col min="10500" max="10500" width="10.85546875" style="7" customWidth="1"/>
    <col min="10501" max="10501" width="69.140625" style="7" bestFit="1" customWidth="1"/>
    <col min="10502" max="10502" width="52" style="7" customWidth="1"/>
    <col min="10503" max="10503" width="42.42578125" style="7" customWidth="1"/>
    <col min="10504" max="10504" width="19.28515625" style="7" customWidth="1"/>
    <col min="10505" max="10505" width="29.28515625" style="7" customWidth="1"/>
    <col min="10506" max="10506" width="14" style="7" bestFit="1" customWidth="1"/>
    <col min="10507" max="10507" width="15.85546875" style="7" customWidth="1"/>
    <col min="10508" max="10508" width="16" style="7" customWidth="1"/>
    <col min="10509" max="10509" width="14.5703125" style="7" customWidth="1"/>
    <col min="10510" max="10510" width="16.42578125" style="7" customWidth="1"/>
    <col min="10511" max="10511" width="52.85546875" style="7" customWidth="1"/>
    <col min="10512" max="10512" width="19.7109375" style="7" customWidth="1"/>
    <col min="10513" max="10513" width="4.85546875" style="7" customWidth="1"/>
    <col min="10514" max="10751" width="11.42578125" style="7"/>
    <col min="10752" max="10752" width="11.140625" style="7" customWidth="1"/>
    <col min="10753" max="10753" width="18.85546875" style="7" customWidth="1"/>
    <col min="10754" max="10754" width="11.42578125" style="7"/>
    <col min="10755" max="10755" width="4.85546875" style="7" customWidth="1"/>
    <col min="10756" max="10756" width="10.85546875" style="7" customWidth="1"/>
    <col min="10757" max="10757" width="69.140625" style="7" bestFit="1" customWidth="1"/>
    <col min="10758" max="10758" width="52" style="7" customWidth="1"/>
    <col min="10759" max="10759" width="42.42578125" style="7" customWidth="1"/>
    <col min="10760" max="10760" width="19.28515625" style="7" customWidth="1"/>
    <col min="10761" max="10761" width="29.28515625" style="7" customWidth="1"/>
    <col min="10762" max="10762" width="14" style="7" bestFit="1" customWidth="1"/>
    <col min="10763" max="10763" width="15.85546875" style="7" customWidth="1"/>
    <col min="10764" max="10764" width="16" style="7" customWidth="1"/>
    <col min="10765" max="10765" width="14.5703125" style="7" customWidth="1"/>
    <col min="10766" max="10766" width="16.42578125" style="7" customWidth="1"/>
    <col min="10767" max="10767" width="52.85546875" style="7" customWidth="1"/>
    <col min="10768" max="10768" width="19.7109375" style="7" customWidth="1"/>
    <col min="10769" max="10769" width="4.85546875" style="7" customWidth="1"/>
    <col min="10770" max="11007" width="11.42578125" style="7"/>
    <col min="11008" max="11008" width="11.140625" style="7" customWidth="1"/>
    <col min="11009" max="11009" width="18.85546875" style="7" customWidth="1"/>
    <col min="11010" max="11010" width="11.42578125" style="7"/>
    <col min="11011" max="11011" width="4.85546875" style="7" customWidth="1"/>
    <col min="11012" max="11012" width="10.85546875" style="7" customWidth="1"/>
    <col min="11013" max="11013" width="69.140625" style="7" bestFit="1" customWidth="1"/>
    <col min="11014" max="11014" width="52" style="7" customWidth="1"/>
    <col min="11015" max="11015" width="42.42578125" style="7" customWidth="1"/>
    <col min="11016" max="11016" width="19.28515625" style="7" customWidth="1"/>
    <col min="11017" max="11017" width="29.28515625" style="7" customWidth="1"/>
    <col min="11018" max="11018" width="14" style="7" bestFit="1" customWidth="1"/>
    <col min="11019" max="11019" width="15.85546875" style="7" customWidth="1"/>
    <col min="11020" max="11020" width="16" style="7" customWidth="1"/>
    <col min="11021" max="11021" width="14.5703125" style="7" customWidth="1"/>
    <col min="11022" max="11022" width="16.42578125" style="7" customWidth="1"/>
    <col min="11023" max="11023" width="52.85546875" style="7" customWidth="1"/>
    <col min="11024" max="11024" width="19.7109375" style="7" customWidth="1"/>
    <col min="11025" max="11025" width="4.85546875" style="7" customWidth="1"/>
    <col min="11026" max="11263" width="11.42578125" style="7"/>
    <col min="11264" max="11264" width="11.140625" style="7" customWidth="1"/>
    <col min="11265" max="11265" width="18.85546875" style="7" customWidth="1"/>
    <col min="11266" max="11266" width="11.42578125" style="7"/>
    <col min="11267" max="11267" width="4.85546875" style="7" customWidth="1"/>
    <col min="11268" max="11268" width="10.85546875" style="7" customWidth="1"/>
    <col min="11269" max="11269" width="69.140625" style="7" bestFit="1" customWidth="1"/>
    <col min="11270" max="11270" width="52" style="7" customWidth="1"/>
    <col min="11271" max="11271" width="42.42578125" style="7" customWidth="1"/>
    <col min="11272" max="11272" width="19.28515625" style="7" customWidth="1"/>
    <col min="11273" max="11273" width="29.28515625" style="7" customWidth="1"/>
    <col min="11274" max="11274" width="14" style="7" bestFit="1" customWidth="1"/>
    <col min="11275" max="11275" width="15.85546875" style="7" customWidth="1"/>
    <col min="11276" max="11276" width="16" style="7" customWidth="1"/>
    <col min="11277" max="11277" width="14.5703125" style="7" customWidth="1"/>
    <col min="11278" max="11278" width="16.42578125" style="7" customWidth="1"/>
    <col min="11279" max="11279" width="52.85546875" style="7" customWidth="1"/>
    <col min="11280" max="11280" width="19.7109375" style="7" customWidth="1"/>
    <col min="11281" max="11281" width="4.85546875" style="7" customWidth="1"/>
    <col min="11282" max="11519" width="11.42578125" style="7"/>
    <col min="11520" max="11520" width="11.140625" style="7" customWidth="1"/>
    <col min="11521" max="11521" width="18.85546875" style="7" customWidth="1"/>
    <col min="11522" max="11522" width="11.42578125" style="7"/>
    <col min="11523" max="11523" width="4.85546875" style="7" customWidth="1"/>
    <col min="11524" max="11524" width="10.85546875" style="7" customWidth="1"/>
    <col min="11525" max="11525" width="69.140625" style="7" bestFit="1" customWidth="1"/>
    <col min="11526" max="11526" width="52" style="7" customWidth="1"/>
    <col min="11527" max="11527" width="42.42578125" style="7" customWidth="1"/>
    <col min="11528" max="11528" width="19.28515625" style="7" customWidth="1"/>
    <col min="11529" max="11529" width="29.28515625" style="7" customWidth="1"/>
    <col min="11530" max="11530" width="14" style="7" bestFit="1" customWidth="1"/>
    <col min="11531" max="11531" width="15.85546875" style="7" customWidth="1"/>
    <col min="11532" max="11532" width="16" style="7" customWidth="1"/>
    <col min="11533" max="11533" width="14.5703125" style="7" customWidth="1"/>
    <col min="11534" max="11534" width="16.42578125" style="7" customWidth="1"/>
    <col min="11535" max="11535" width="52.85546875" style="7" customWidth="1"/>
    <col min="11536" max="11536" width="19.7109375" style="7" customWidth="1"/>
    <col min="11537" max="11537" width="4.85546875" style="7" customWidth="1"/>
    <col min="11538" max="11775" width="11.42578125" style="7"/>
    <col min="11776" max="11776" width="11.140625" style="7" customWidth="1"/>
    <col min="11777" max="11777" width="18.85546875" style="7" customWidth="1"/>
    <col min="11778" max="11778" width="11.42578125" style="7"/>
    <col min="11779" max="11779" width="4.85546875" style="7" customWidth="1"/>
    <col min="11780" max="11780" width="10.85546875" style="7" customWidth="1"/>
    <col min="11781" max="11781" width="69.140625" style="7" bestFit="1" customWidth="1"/>
    <col min="11782" max="11782" width="52" style="7" customWidth="1"/>
    <col min="11783" max="11783" width="42.42578125" style="7" customWidth="1"/>
    <col min="11784" max="11784" width="19.28515625" style="7" customWidth="1"/>
    <col min="11785" max="11785" width="29.28515625" style="7" customWidth="1"/>
    <col min="11786" max="11786" width="14" style="7" bestFit="1" customWidth="1"/>
    <col min="11787" max="11787" width="15.85546875" style="7" customWidth="1"/>
    <col min="11788" max="11788" width="16" style="7" customWidth="1"/>
    <col min="11789" max="11789" width="14.5703125" style="7" customWidth="1"/>
    <col min="11790" max="11790" width="16.42578125" style="7" customWidth="1"/>
    <col min="11791" max="11791" width="52.85546875" style="7" customWidth="1"/>
    <col min="11792" max="11792" width="19.7109375" style="7" customWidth="1"/>
    <col min="11793" max="11793" width="4.85546875" style="7" customWidth="1"/>
    <col min="11794" max="12031" width="11.42578125" style="7"/>
    <col min="12032" max="12032" width="11.140625" style="7" customWidth="1"/>
    <col min="12033" max="12033" width="18.85546875" style="7" customWidth="1"/>
    <col min="12034" max="12034" width="11.42578125" style="7"/>
    <col min="12035" max="12035" width="4.85546875" style="7" customWidth="1"/>
    <col min="12036" max="12036" width="10.85546875" style="7" customWidth="1"/>
    <col min="12037" max="12037" width="69.140625" style="7" bestFit="1" customWidth="1"/>
    <col min="12038" max="12038" width="52" style="7" customWidth="1"/>
    <col min="12039" max="12039" width="42.42578125" style="7" customWidth="1"/>
    <col min="12040" max="12040" width="19.28515625" style="7" customWidth="1"/>
    <col min="12041" max="12041" width="29.28515625" style="7" customWidth="1"/>
    <col min="12042" max="12042" width="14" style="7" bestFit="1" customWidth="1"/>
    <col min="12043" max="12043" width="15.85546875" style="7" customWidth="1"/>
    <col min="12044" max="12044" width="16" style="7" customWidth="1"/>
    <col min="12045" max="12045" width="14.5703125" style="7" customWidth="1"/>
    <col min="12046" max="12046" width="16.42578125" style="7" customWidth="1"/>
    <col min="12047" max="12047" width="52.85546875" style="7" customWidth="1"/>
    <col min="12048" max="12048" width="19.7109375" style="7" customWidth="1"/>
    <col min="12049" max="12049" width="4.85546875" style="7" customWidth="1"/>
    <col min="12050" max="12287" width="11.42578125" style="7"/>
    <col min="12288" max="12288" width="11.140625" style="7" customWidth="1"/>
    <col min="12289" max="12289" width="18.85546875" style="7" customWidth="1"/>
    <col min="12290" max="12290" width="11.42578125" style="7"/>
    <col min="12291" max="12291" width="4.85546875" style="7" customWidth="1"/>
    <col min="12292" max="12292" width="10.85546875" style="7" customWidth="1"/>
    <col min="12293" max="12293" width="69.140625" style="7" bestFit="1" customWidth="1"/>
    <col min="12294" max="12294" width="52" style="7" customWidth="1"/>
    <col min="12295" max="12295" width="42.42578125" style="7" customWidth="1"/>
    <col min="12296" max="12296" width="19.28515625" style="7" customWidth="1"/>
    <col min="12297" max="12297" width="29.28515625" style="7" customWidth="1"/>
    <col min="12298" max="12298" width="14" style="7" bestFit="1" customWidth="1"/>
    <col min="12299" max="12299" width="15.85546875" style="7" customWidth="1"/>
    <col min="12300" max="12300" width="16" style="7" customWidth="1"/>
    <col min="12301" max="12301" width="14.5703125" style="7" customWidth="1"/>
    <col min="12302" max="12302" width="16.42578125" style="7" customWidth="1"/>
    <col min="12303" max="12303" width="52.85546875" style="7" customWidth="1"/>
    <col min="12304" max="12304" width="19.7109375" style="7" customWidth="1"/>
    <col min="12305" max="12305" width="4.85546875" style="7" customWidth="1"/>
    <col min="12306" max="12543" width="11.42578125" style="7"/>
    <col min="12544" max="12544" width="11.140625" style="7" customWidth="1"/>
    <col min="12545" max="12545" width="18.85546875" style="7" customWidth="1"/>
    <col min="12546" max="12546" width="11.42578125" style="7"/>
    <col min="12547" max="12547" width="4.85546875" style="7" customWidth="1"/>
    <col min="12548" max="12548" width="10.85546875" style="7" customWidth="1"/>
    <col min="12549" max="12549" width="69.140625" style="7" bestFit="1" customWidth="1"/>
    <col min="12550" max="12550" width="52" style="7" customWidth="1"/>
    <col min="12551" max="12551" width="42.42578125" style="7" customWidth="1"/>
    <col min="12552" max="12552" width="19.28515625" style="7" customWidth="1"/>
    <col min="12553" max="12553" width="29.28515625" style="7" customWidth="1"/>
    <col min="12554" max="12554" width="14" style="7" bestFit="1" customWidth="1"/>
    <col min="12555" max="12555" width="15.85546875" style="7" customWidth="1"/>
    <col min="12556" max="12556" width="16" style="7" customWidth="1"/>
    <col min="12557" max="12557" width="14.5703125" style="7" customWidth="1"/>
    <col min="12558" max="12558" width="16.42578125" style="7" customWidth="1"/>
    <col min="12559" max="12559" width="52.85546875" style="7" customWidth="1"/>
    <col min="12560" max="12560" width="19.7109375" style="7" customWidth="1"/>
    <col min="12561" max="12561" width="4.85546875" style="7" customWidth="1"/>
    <col min="12562" max="12799" width="11.42578125" style="7"/>
    <col min="12800" max="12800" width="11.140625" style="7" customWidth="1"/>
    <col min="12801" max="12801" width="18.85546875" style="7" customWidth="1"/>
    <col min="12802" max="12802" width="11.42578125" style="7"/>
    <col min="12803" max="12803" width="4.85546875" style="7" customWidth="1"/>
    <col min="12804" max="12804" width="10.85546875" style="7" customWidth="1"/>
    <col min="12805" max="12805" width="69.140625" style="7" bestFit="1" customWidth="1"/>
    <col min="12806" max="12806" width="52" style="7" customWidth="1"/>
    <col min="12807" max="12807" width="42.42578125" style="7" customWidth="1"/>
    <col min="12808" max="12808" width="19.28515625" style="7" customWidth="1"/>
    <col min="12809" max="12809" width="29.28515625" style="7" customWidth="1"/>
    <col min="12810" max="12810" width="14" style="7" bestFit="1" customWidth="1"/>
    <col min="12811" max="12811" width="15.85546875" style="7" customWidth="1"/>
    <col min="12812" max="12812" width="16" style="7" customWidth="1"/>
    <col min="12813" max="12813" width="14.5703125" style="7" customWidth="1"/>
    <col min="12814" max="12814" width="16.42578125" style="7" customWidth="1"/>
    <col min="12815" max="12815" width="52.85546875" style="7" customWidth="1"/>
    <col min="12816" max="12816" width="19.7109375" style="7" customWidth="1"/>
    <col min="12817" max="12817" width="4.85546875" style="7" customWidth="1"/>
    <col min="12818" max="13055" width="11.42578125" style="7"/>
    <col min="13056" max="13056" width="11.140625" style="7" customWidth="1"/>
    <col min="13057" max="13057" width="18.85546875" style="7" customWidth="1"/>
    <col min="13058" max="13058" width="11.42578125" style="7"/>
    <col min="13059" max="13059" width="4.85546875" style="7" customWidth="1"/>
    <col min="13060" max="13060" width="10.85546875" style="7" customWidth="1"/>
    <col min="13061" max="13061" width="69.140625" style="7" bestFit="1" customWidth="1"/>
    <col min="13062" max="13062" width="52" style="7" customWidth="1"/>
    <col min="13063" max="13063" width="42.42578125" style="7" customWidth="1"/>
    <col min="13064" max="13064" width="19.28515625" style="7" customWidth="1"/>
    <col min="13065" max="13065" width="29.28515625" style="7" customWidth="1"/>
    <col min="13066" max="13066" width="14" style="7" bestFit="1" customWidth="1"/>
    <col min="13067" max="13067" width="15.85546875" style="7" customWidth="1"/>
    <col min="13068" max="13068" width="16" style="7" customWidth="1"/>
    <col min="13069" max="13069" width="14.5703125" style="7" customWidth="1"/>
    <col min="13070" max="13070" width="16.42578125" style="7" customWidth="1"/>
    <col min="13071" max="13071" width="52.85546875" style="7" customWidth="1"/>
    <col min="13072" max="13072" width="19.7109375" style="7" customWidth="1"/>
    <col min="13073" max="13073" width="4.85546875" style="7" customWidth="1"/>
    <col min="13074" max="13311" width="11.42578125" style="7"/>
    <col min="13312" max="13312" width="11.140625" style="7" customWidth="1"/>
    <col min="13313" max="13313" width="18.85546875" style="7" customWidth="1"/>
    <col min="13314" max="13314" width="11.42578125" style="7"/>
    <col min="13315" max="13315" width="4.85546875" style="7" customWidth="1"/>
    <col min="13316" max="13316" width="10.85546875" style="7" customWidth="1"/>
    <col min="13317" max="13317" width="69.140625" style="7" bestFit="1" customWidth="1"/>
    <col min="13318" max="13318" width="52" style="7" customWidth="1"/>
    <col min="13319" max="13319" width="42.42578125" style="7" customWidth="1"/>
    <col min="13320" max="13320" width="19.28515625" style="7" customWidth="1"/>
    <col min="13321" max="13321" width="29.28515625" style="7" customWidth="1"/>
    <col min="13322" max="13322" width="14" style="7" bestFit="1" customWidth="1"/>
    <col min="13323" max="13323" width="15.85546875" style="7" customWidth="1"/>
    <col min="13324" max="13324" width="16" style="7" customWidth="1"/>
    <col min="13325" max="13325" width="14.5703125" style="7" customWidth="1"/>
    <col min="13326" max="13326" width="16.42578125" style="7" customWidth="1"/>
    <col min="13327" max="13327" width="52.85546875" style="7" customWidth="1"/>
    <col min="13328" max="13328" width="19.7109375" style="7" customWidth="1"/>
    <col min="13329" max="13329" width="4.85546875" style="7" customWidth="1"/>
    <col min="13330" max="13567" width="11.42578125" style="7"/>
    <col min="13568" max="13568" width="11.140625" style="7" customWidth="1"/>
    <col min="13569" max="13569" width="18.85546875" style="7" customWidth="1"/>
    <col min="13570" max="13570" width="11.42578125" style="7"/>
    <col min="13571" max="13571" width="4.85546875" style="7" customWidth="1"/>
    <col min="13572" max="13572" width="10.85546875" style="7" customWidth="1"/>
    <col min="13573" max="13573" width="69.140625" style="7" bestFit="1" customWidth="1"/>
    <col min="13574" max="13574" width="52" style="7" customWidth="1"/>
    <col min="13575" max="13575" width="42.42578125" style="7" customWidth="1"/>
    <col min="13576" max="13576" width="19.28515625" style="7" customWidth="1"/>
    <col min="13577" max="13577" width="29.28515625" style="7" customWidth="1"/>
    <col min="13578" max="13578" width="14" style="7" bestFit="1" customWidth="1"/>
    <col min="13579" max="13579" width="15.85546875" style="7" customWidth="1"/>
    <col min="13580" max="13580" width="16" style="7" customWidth="1"/>
    <col min="13581" max="13581" width="14.5703125" style="7" customWidth="1"/>
    <col min="13582" max="13582" width="16.42578125" style="7" customWidth="1"/>
    <col min="13583" max="13583" width="52.85546875" style="7" customWidth="1"/>
    <col min="13584" max="13584" width="19.7109375" style="7" customWidth="1"/>
    <col min="13585" max="13585" width="4.85546875" style="7" customWidth="1"/>
    <col min="13586" max="13823" width="11.42578125" style="7"/>
    <col min="13824" max="13824" width="11.140625" style="7" customWidth="1"/>
    <col min="13825" max="13825" width="18.85546875" style="7" customWidth="1"/>
    <col min="13826" max="13826" width="11.42578125" style="7"/>
    <col min="13827" max="13827" width="4.85546875" style="7" customWidth="1"/>
    <col min="13828" max="13828" width="10.85546875" style="7" customWidth="1"/>
    <col min="13829" max="13829" width="69.140625" style="7" bestFit="1" customWidth="1"/>
    <col min="13830" max="13830" width="52" style="7" customWidth="1"/>
    <col min="13831" max="13831" width="42.42578125" style="7" customWidth="1"/>
    <col min="13832" max="13832" width="19.28515625" style="7" customWidth="1"/>
    <col min="13833" max="13833" width="29.28515625" style="7" customWidth="1"/>
    <col min="13834" max="13834" width="14" style="7" bestFit="1" customWidth="1"/>
    <col min="13835" max="13835" width="15.85546875" style="7" customWidth="1"/>
    <col min="13836" max="13836" width="16" style="7" customWidth="1"/>
    <col min="13837" max="13837" width="14.5703125" style="7" customWidth="1"/>
    <col min="13838" max="13838" width="16.42578125" style="7" customWidth="1"/>
    <col min="13839" max="13839" width="52.85546875" style="7" customWidth="1"/>
    <col min="13840" max="13840" width="19.7109375" style="7" customWidth="1"/>
    <col min="13841" max="13841" width="4.85546875" style="7" customWidth="1"/>
    <col min="13842" max="14079" width="11.42578125" style="7"/>
    <col min="14080" max="14080" width="11.140625" style="7" customWidth="1"/>
    <col min="14081" max="14081" width="18.85546875" style="7" customWidth="1"/>
    <col min="14082" max="14082" width="11.42578125" style="7"/>
    <col min="14083" max="14083" width="4.85546875" style="7" customWidth="1"/>
    <col min="14084" max="14084" width="10.85546875" style="7" customWidth="1"/>
    <col min="14085" max="14085" width="69.140625" style="7" bestFit="1" customWidth="1"/>
    <col min="14086" max="14086" width="52" style="7" customWidth="1"/>
    <col min="14087" max="14087" width="42.42578125" style="7" customWidth="1"/>
    <col min="14088" max="14088" width="19.28515625" style="7" customWidth="1"/>
    <col min="14089" max="14089" width="29.28515625" style="7" customWidth="1"/>
    <col min="14090" max="14090" width="14" style="7" bestFit="1" customWidth="1"/>
    <col min="14091" max="14091" width="15.85546875" style="7" customWidth="1"/>
    <col min="14092" max="14092" width="16" style="7" customWidth="1"/>
    <col min="14093" max="14093" width="14.5703125" style="7" customWidth="1"/>
    <col min="14094" max="14094" width="16.42578125" style="7" customWidth="1"/>
    <col min="14095" max="14095" width="52.85546875" style="7" customWidth="1"/>
    <col min="14096" max="14096" width="19.7109375" style="7" customWidth="1"/>
    <col min="14097" max="14097" width="4.85546875" style="7" customWidth="1"/>
    <col min="14098" max="14335" width="11.42578125" style="7"/>
    <col min="14336" max="14336" width="11.140625" style="7" customWidth="1"/>
    <col min="14337" max="14337" width="18.85546875" style="7" customWidth="1"/>
    <col min="14338" max="14338" width="11.42578125" style="7"/>
    <col min="14339" max="14339" width="4.85546875" style="7" customWidth="1"/>
    <col min="14340" max="14340" width="10.85546875" style="7" customWidth="1"/>
    <col min="14341" max="14341" width="69.140625" style="7" bestFit="1" customWidth="1"/>
    <col min="14342" max="14342" width="52" style="7" customWidth="1"/>
    <col min="14343" max="14343" width="42.42578125" style="7" customWidth="1"/>
    <col min="14344" max="14344" width="19.28515625" style="7" customWidth="1"/>
    <col min="14345" max="14345" width="29.28515625" style="7" customWidth="1"/>
    <col min="14346" max="14346" width="14" style="7" bestFit="1" customWidth="1"/>
    <col min="14347" max="14347" width="15.85546875" style="7" customWidth="1"/>
    <col min="14348" max="14348" width="16" style="7" customWidth="1"/>
    <col min="14349" max="14349" width="14.5703125" style="7" customWidth="1"/>
    <col min="14350" max="14350" width="16.42578125" style="7" customWidth="1"/>
    <col min="14351" max="14351" width="52.85546875" style="7" customWidth="1"/>
    <col min="14352" max="14352" width="19.7109375" style="7" customWidth="1"/>
    <col min="14353" max="14353" width="4.85546875" style="7" customWidth="1"/>
    <col min="14354" max="14591" width="11.42578125" style="7"/>
    <col min="14592" max="14592" width="11.140625" style="7" customWidth="1"/>
    <col min="14593" max="14593" width="18.85546875" style="7" customWidth="1"/>
    <col min="14594" max="14594" width="11.42578125" style="7"/>
    <col min="14595" max="14595" width="4.85546875" style="7" customWidth="1"/>
    <col min="14596" max="14596" width="10.85546875" style="7" customWidth="1"/>
    <col min="14597" max="14597" width="69.140625" style="7" bestFit="1" customWidth="1"/>
    <col min="14598" max="14598" width="52" style="7" customWidth="1"/>
    <col min="14599" max="14599" width="42.42578125" style="7" customWidth="1"/>
    <col min="14600" max="14600" width="19.28515625" style="7" customWidth="1"/>
    <col min="14601" max="14601" width="29.28515625" style="7" customWidth="1"/>
    <col min="14602" max="14602" width="14" style="7" bestFit="1" customWidth="1"/>
    <col min="14603" max="14603" width="15.85546875" style="7" customWidth="1"/>
    <col min="14604" max="14604" width="16" style="7" customWidth="1"/>
    <col min="14605" max="14605" width="14.5703125" style="7" customWidth="1"/>
    <col min="14606" max="14606" width="16.42578125" style="7" customWidth="1"/>
    <col min="14607" max="14607" width="52.85546875" style="7" customWidth="1"/>
    <col min="14608" max="14608" width="19.7109375" style="7" customWidth="1"/>
    <col min="14609" max="14609" width="4.85546875" style="7" customWidth="1"/>
    <col min="14610" max="14847" width="11.42578125" style="7"/>
    <col min="14848" max="14848" width="11.140625" style="7" customWidth="1"/>
    <col min="14849" max="14849" width="18.85546875" style="7" customWidth="1"/>
    <col min="14850" max="14850" width="11.42578125" style="7"/>
    <col min="14851" max="14851" width="4.85546875" style="7" customWidth="1"/>
    <col min="14852" max="14852" width="10.85546875" style="7" customWidth="1"/>
    <col min="14853" max="14853" width="69.140625" style="7" bestFit="1" customWidth="1"/>
    <col min="14854" max="14854" width="52" style="7" customWidth="1"/>
    <col min="14855" max="14855" width="42.42578125" style="7" customWidth="1"/>
    <col min="14856" max="14856" width="19.28515625" style="7" customWidth="1"/>
    <col min="14857" max="14857" width="29.28515625" style="7" customWidth="1"/>
    <col min="14858" max="14858" width="14" style="7" bestFit="1" customWidth="1"/>
    <col min="14859" max="14859" width="15.85546875" style="7" customWidth="1"/>
    <col min="14860" max="14860" width="16" style="7" customWidth="1"/>
    <col min="14861" max="14861" width="14.5703125" style="7" customWidth="1"/>
    <col min="14862" max="14862" width="16.42578125" style="7" customWidth="1"/>
    <col min="14863" max="14863" width="52.85546875" style="7" customWidth="1"/>
    <col min="14864" max="14864" width="19.7109375" style="7" customWidth="1"/>
    <col min="14865" max="14865" width="4.85546875" style="7" customWidth="1"/>
    <col min="14866" max="15103" width="11.42578125" style="7"/>
    <col min="15104" max="15104" width="11.140625" style="7" customWidth="1"/>
    <col min="15105" max="15105" width="18.85546875" style="7" customWidth="1"/>
    <col min="15106" max="15106" width="11.42578125" style="7"/>
    <col min="15107" max="15107" width="4.85546875" style="7" customWidth="1"/>
    <col min="15108" max="15108" width="10.85546875" style="7" customWidth="1"/>
    <col min="15109" max="15109" width="69.140625" style="7" bestFit="1" customWidth="1"/>
    <col min="15110" max="15110" width="52" style="7" customWidth="1"/>
    <col min="15111" max="15111" width="42.42578125" style="7" customWidth="1"/>
    <col min="15112" max="15112" width="19.28515625" style="7" customWidth="1"/>
    <col min="15113" max="15113" width="29.28515625" style="7" customWidth="1"/>
    <col min="15114" max="15114" width="14" style="7" bestFit="1" customWidth="1"/>
    <col min="15115" max="15115" width="15.85546875" style="7" customWidth="1"/>
    <col min="15116" max="15116" width="16" style="7" customWidth="1"/>
    <col min="15117" max="15117" width="14.5703125" style="7" customWidth="1"/>
    <col min="15118" max="15118" width="16.42578125" style="7" customWidth="1"/>
    <col min="15119" max="15119" width="52.85546875" style="7" customWidth="1"/>
    <col min="15120" max="15120" width="19.7109375" style="7" customWidth="1"/>
    <col min="15121" max="15121" width="4.85546875" style="7" customWidth="1"/>
    <col min="15122" max="15359" width="11.42578125" style="7"/>
    <col min="15360" max="15360" width="11.140625" style="7" customWidth="1"/>
    <col min="15361" max="15361" width="18.85546875" style="7" customWidth="1"/>
    <col min="15362" max="15362" width="11.42578125" style="7"/>
    <col min="15363" max="15363" width="4.85546875" style="7" customWidth="1"/>
    <col min="15364" max="15364" width="10.85546875" style="7" customWidth="1"/>
    <col min="15365" max="15365" width="69.140625" style="7" bestFit="1" customWidth="1"/>
    <col min="15366" max="15366" width="52" style="7" customWidth="1"/>
    <col min="15367" max="15367" width="42.42578125" style="7" customWidth="1"/>
    <col min="15368" max="15368" width="19.28515625" style="7" customWidth="1"/>
    <col min="15369" max="15369" width="29.28515625" style="7" customWidth="1"/>
    <col min="15370" max="15370" width="14" style="7" bestFit="1" customWidth="1"/>
    <col min="15371" max="15371" width="15.85546875" style="7" customWidth="1"/>
    <col min="15372" max="15372" width="16" style="7" customWidth="1"/>
    <col min="15373" max="15373" width="14.5703125" style="7" customWidth="1"/>
    <col min="15374" max="15374" width="16.42578125" style="7" customWidth="1"/>
    <col min="15375" max="15375" width="52.85546875" style="7" customWidth="1"/>
    <col min="15376" max="15376" width="19.7109375" style="7" customWidth="1"/>
    <col min="15377" max="15377" width="4.85546875" style="7" customWidth="1"/>
    <col min="15378" max="15615" width="11.42578125" style="7"/>
    <col min="15616" max="15616" width="11.140625" style="7" customWidth="1"/>
    <col min="15617" max="15617" width="18.85546875" style="7" customWidth="1"/>
    <col min="15618" max="15618" width="11.42578125" style="7"/>
    <col min="15619" max="15619" width="4.85546875" style="7" customWidth="1"/>
    <col min="15620" max="15620" width="10.85546875" style="7" customWidth="1"/>
    <col min="15621" max="15621" width="69.140625" style="7" bestFit="1" customWidth="1"/>
    <col min="15622" max="15622" width="52" style="7" customWidth="1"/>
    <col min="15623" max="15623" width="42.42578125" style="7" customWidth="1"/>
    <col min="15624" max="15624" width="19.28515625" style="7" customWidth="1"/>
    <col min="15625" max="15625" width="29.28515625" style="7" customWidth="1"/>
    <col min="15626" max="15626" width="14" style="7" bestFit="1" customWidth="1"/>
    <col min="15627" max="15627" width="15.85546875" style="7" customWidth="1"/>
    <col min="15628" max="15628" width="16" style="7" customWidth="1"/>
    <col min="15629" max="15629" width="14.5703125" style="7" customWidth="1"/>
    <col min="15630" max="15630" width="16.42578125" style="7" customWidth="1"/>
    <col min="15631" max="15631" width="52.85546875" style="7" customWidth="1"/>
    <col min="15632" max="15632" width="19.7109375" style="7" customWidth="1"/>
    <col min="15633" max="15633" width="4.85546875" style="7" customWidth="1"/>
    <col min="15634" max="15871" width="11.42578125" style="7"/>
    <col min="15872" max="15872" width="11.140625" style="7" customWidth="1"/>
    <col min="15873" max="15873" width="18.85546875" style="7" customWidth="1"/>
    <col min="15874" max="15874" width="11.42578125" style="7"/>
    <col min="15875" max="15875" width="4.85546875" style="7" customWidth="1"/>
    <col min="15876" max="15876" width="10.85546875" style="7" customWidth="1"/>
    <col min="15877" max="15877" width="69.140625" style="7" bestFit="1" customWidth="1"/>
    <col min="15878" max="15878" width="52" style="7" customWidth="1"/>
    <col min="15879" max="15879" width="42.42578125" style="7" customWidth="1"/>
    <col min="15880" max="15880" width="19.28515625" style="7" customWidth="1"/>
    <col min="15881" max="15881" width="29.28515625" style="7" customWidth="1"/>
    <col min="15882" max="15882" width="14" style="7" bestFit="1" customWidth="1"/>
    <col min="15883" max="15883" width="15.85546875" style="7" customWidth="1"/>
    <col min="15884" max="15884" width="16" style="7" customWidth="1"/>
    <col min="15885" max="15885" width="14.5703125" style="7" customWidth="1"/>
    <col min="15886" max="15886" width="16.42578125" style="7" customWidth="1"/>
    <col min="15887" max="15887" width="52.85546875" style="7" customWidth="1"/>
    <col min="15888" max="15888" width="19.7109375" style="7" customWidth="1"/>
    <col min="15889" max="15889" width="4.85546875" style="7" customWidth="1"/>
    <col min="15890" max="16127" width="11.42578125" style="7"/>
    <col min="16128" max="16128" width="11.140625" style="7" customWidth="1"/>
    <col min="16129" max="16129" width="18.85546875" style="7" customWidth="1"/>
    <col min="16130" max="16130" width="11.42578125" style="7"/>
    <col min="16131" max="16131" width="4.85546875" style="7" customWidth="1"/>
    <col min="16132" max="16132" width="10.85546875" style="7" customWidth="1"/>
    <col min="16133" max="16133" width="69.140625" style="7" bestFit="1" customWidth="1"/>
    <col min="16134" max="16134" width="52" style="7" customWidth="1"/>
    <col min="16135" max="16135" width="42.42578125" style="7" customWidth="1"/>
    <col min="16136" max="16136" width="19.28515625" style="7" customWidth="1"/>
    <col min="16137" max="16137" width="29.28515625" style="7" customWidth="1"/>
    <col min="16138" max="16138" width="14" style="7" bestFit="1" customWidth="1"/>
    <col min="16139" max="16139" width="15.85546875" style="7" customWidth="1"/>
    <col min="16140" max="16140" width="16" style="7" customWidth="1"/>
    <col min="16141" max="16141" width="14.5703125" style="7" customWidth="1"/>
    <col min="16142" max="16142" width="16.42578125" style="7" customWidth="1"/>
    <col min="16143" max="16143" width="52.85546875" style="7" customWidth="1"/>
    <col min="16144" max="16144" width="19.7109375" style="7" customWidth="1"/>
    <col min="16145" max="16145" width="4.85546875" style="7" customWidth="1"/>
    <col min="16146" max="16384" width="11.42578125" style="7"/>
  </cols>
  <sheetData>
    <row r="1" spans="1:41" ht="23.25" customHeight="1" x14ac:dyDescent="0.2">
      <c r="A1" s="1242"/>
      <c r="B1" s="1243"/>
      <c r="C1" s="924" t="s">
        <v>147</v>
      </c>
      <c r="D1" s="925"/>
      <c r="E1" s="925"/>
      <c r="F1" s="925"/>
      <c r="G1" s="925"/>
      <c r="H1" s="925"/>
      <c r="I1" s="925"/>
      <c r="J1" s="925"/>
      <c r="K1" s="925"/>
      <c r="L1" s="925"/>
      <c r="M1" s="925"/>
      <c r="N1" s="925"/>
      <c r="O1" s="926"/>
      <c r="P1" s="563" t="s">
        <v>148</v>
      </c>
      <c r="Q1" s="127" t="s">
        <v>149</v>
      </c>
    </row>
    <row r="2" spans="1:41" ht="23.25" customHeight="1" x14ac:dyDescent="0.2">
      <c r="A2" s="1244"/>
      <c r="B2" s="1245"/>
      <c r="C2" s="927"/>
      <c r="D2" s="928"/>
      <c r="E2" s="928"/>
      <c r="F2" s="928"/>
      <c r="G2" s="928"/>
      <c r="H2" s="928"/>
      <c r="I2" s="928"/>
      <c r="J2" s="928"/>
      <c r="K2" s="928"/>
      <c r="L2" s="928"/>
      <c r="M2" s="928"/>
      <c r="N2" s="928"/>
      <c r="O2" s="929"/>
      <c r="P2" s="563" t="s">
        <v>150</v>
      </c>
      <c r="Q2" s="130" t="s">
        <v>151</v>
      </c>
    </row>
    <row r="3" spans="1:41" s="42" customFormat="1" ht="23.25" customHeight="1" x14ac:dyDescent="0.2">
      <c r="A3" s="1246"/>
      <c r="B3" s="1247"/>
      <c r="C3" s="1248" t="s">
        <v>152</v>
      </c>
      <c r="D3" s="1249"/>
      <c r="E3" s="1249"/>
      <c r="F3" s="1249"/>
      <c r="G3" s="1249"/>
      <c r="H3" s="1249"/>
      <c r="I3" s="1249"/>
      <c r="J3" s="1249"/>
      <c r="K3" s="1249"/>
      <c r="L3" s="1249"/>
      <c r="M3" s="1249"/>
      <c r="N3" s="1249"/>
      <c r="O3" s="1250"/>
      <c r="P3" s="131" t="s">
        <v>153</v>
      </c>
      <c r="Q3" s="132" t="s">
        <v>154</v>
      </c>
      <c r="R3" s="650"/>
    </row>
    <row r="4" spans="1:41" s="42" customFormat="1" ht="14.25" customHeight="1" x14ac:dyDescent="0.2">
      <c r="A4" s="272"/>
      <c r="I4" s="134"/>
      <c r="L4" s="134"/>
      <c r="R4" s="650"/>
    </row>
    <row r="5" spans="1:41" s="42" customFormat="1" ht="40.5" customHeight="1" x14ac:dyDescent="0.2">
      <c r="A5" s="1139" t="s">
        <v>35</v>
      </c>
      <c r="B5" s="1139"/>
      <c r="C5" s="1251">
        <v>43643</v>
      </c>
      <c r="D5" s="1251"/>
      <c r="E5" s="1251"/>
      <c r="F5" s="600" t="s">
        <v>83</v>
      </c>
      <c r="G5" s="609">
        <v>43651</v>
      </c>
      <c r="I5" s="600" t="s">
        <v>37</v>
      </c>
      <c r="J5" s="565">
        <v>43830</v>
      </c>
      <c r="L5" s="1140" t="s">
        <v>38</v>
      </c>
      <c r="M5" s="1141"/>
      <c r="N5" s="1251">
        <f>MAX(L16:L36)</f>
        <v>43830</v>
      </c>
      <c r="O5" s="1251"/>
      <c r="R5" s="650"/>
    </row>
    <row r="6" spans="1:41" s="42" customFormat="1" ht="3" customHeight="1" x14ac:dyDescent="0.2">
      <c r="A6" s="272"/>
      <c r="I6" s="134"/>
      <c r="L6" s="134"/>
      <c r="R6" s="650"/>
    </row>
    <row r="7" spans="1:41" s="42" customFormat="1" ht="27" customHeight="1" x14ac:dyDescent="0.2">
      <c r="A7" s="273" t="s">
        <v>39</v>
      </c>
      <c r="C7" s="1010" t="s">
        <v>825</v>
      </c>
      <c r="D7" s="1011"/>
      <c r="E7" s="1011"/>
      <c r="F7" s="1011"/>
      <c r="G7" s="1011"/>
      <c r="H7" s="1011"/>
      <c r="I7" s="1011"/>
      <c r="J7" s="1011"/>
      <c r="K7" s="1011"/>
      <c r="L7" s="1011"/>
      <c r="M7" s="1011"/>
      <c r="N7" s="1011"/>
      <c r="O7" s="1011"/>
      <c r="P7" s="1011"/>
      <c r="Q7" s="1012"/>
      <c r="R7" s="650"/>
    </row>
    <row r="8" spans="1:41" s="42" customFormat="1" ht="3" customHeight="1" x14ac:dyDescent="0.2">
      <c r="A8" s="273"/>
      <c r="I8" s="134"/>
      <c r="L8" s="134"/>
      <c r="R8" s="650"/>
    </row>
    <row r="9" spans="1:41" s="42" customFormat="1" ht="60" customHeight="1" x14ac:dyDescent="0.2">
      <c r="A9" s="1241" t="s">
        <v>41</v>
      </c>
      <c r="B9" s="1241"/>
      <c r="C9" s="1010" t="s">
        <v>826</v>
      </c>
      <c r="D9" s="1011"/>
      <c r="E9" s="1011"/>
      <c r="F9" s="1011"/>
      <c r="G9" s="1011"/>
      <c r="H9" s="1011"/>
      <c r="I9" s="1011"/>
      <c r="J9" s="1011"/>
      <c r="K9" s="1011"/>
      <c r="L9" s="1011"/>
      <c r="M9" s="1011"/>
      <c r="N9" s="1011"/>
      <c r="O9" s="1011"/>
      <c r="P9" s="1011"/>
      <c r="Q9" s="1012"/>
      <c r="R9" s="650"/>
    </row>
    <row r="10" spans="1:41" s="42" customFormat="1" ht="3" customHeight="1" x14ac:dyDescent="0.2">
      <c r="A10" s="608"/>
      <c r="B10" s="608"/>
      <c r="C10" s="136"/>
      <c r="D10" s="136"/>
      <c r="E10" s="136"/>
      <c r="F10" s="136"/>
      <c r="G10" s="136"/>
      <c r="H10" s="136"/>
      <c r="I10" s="137"/>
      <c r="J10" s="136"/>
      <c r="K10" s="136"/>
      <c r="L10" s="137"/>
      <c r="M10" s="136"/>
      <c r="N10" s="136"/>
      <c r="R10" s="650"/>
    </row>
    <row r="11" spans="1:41" s="42" customFormat="1" ht="53.25" customHeight="1" x14ac:dyDescent="0.2">
      <c r="A11" s="1241" t="s">
        <v>43</v>
      </c>
      <c r="B11" s="1241"/>
      <c r="C11" s="908" t="s">
        <v>827</v>
      </c>
      <c r="D11" s="909"/>
      <c r="E11" s="909"/>
      <c r="F11" s="909"/>
      <c r="G11" s="909"/>
      <c r="H11" s="909"/>
      <c r="I11" s="909"/>
      <c r="J11" s="909"/>
      <c r="K11" s="909"/>
      <c r="L11" s="909"/>
      <c r="M11" s="909"/>
      <c r="N11" s="909"/>
      <c r="O11" s="909"/>
      <c r="P11" s="909"/>
      <c r="Q11" s="910"/>
      <c r="R11" s="650"/>
    </row>
    <row r="12" spans="1:41" s="42" customFormat="1" ht="3" customHeight="1" x14ac:dyDescent="0.2">
      <c r="A12" s="608"/>
      <c r="B12" s="608"/>
      <c r="C12" s="136"/>
      <c r="D12" s="136"/>
      <c r="E12" s="136"/>
      <c r="F12" s="136"/>
      <c r="G12" s="136"/>
      <c r="H12" s="136"/>
      <c r="I12" s="137"/>
      <c r="J12" s="136"/>
      <c r="K12" s="136"/>
      <c r="L12" s="137"/>
      <c r="M12" s="136"/>
      <c r="N12" s="136"/>
      <c r="R12" s="650"/>
    </row>
    <row r="13" spans="1:41" s="42" customFormat="1" ht="43.5" customHeight="1" x14ac:dyDescent="0.2">
      <c r="A13" s="1241" t="s">
        <v>45</v>
      </c>
      <c r="B13" s="1241"/>
      <c r="C13" s="912" t="s">
        <v>731</v>
      </c>
      <c r="D13" s="913"/>
      <c r="E13" s="913"/>
      <c r="F13" s="913"/>
      <c r="G13" s="913"/>
      <c r="H13" s="913"/>
      <c r="I13" s="913"/>
      <c r="J13" s="913"/>
      <c r="K13" s="913"/>
      <c r="L13" s="913"/>
      <c r="M13" s="913"/>
      <c r="N13" s="913"/>
      <c r="O13" s="913"/>
      <c r="P13" s="913"/>
      <c r="Q13" s="914"/>
      <c r="R13" s="650"/>
    </row>
    <row r="14" spans="1:41" s="42" customFormat="1" ht="27.75" customHeight="1" x14ac:dyDescent="0.2">
      <c r="A14" s="274" t="s">
        <v>47</v>
      </c>
      <c r="I14" s="134"/>
      <c r="L14" s="134"/>
      <c r="R14" s="650"/>
    </row>
    <row r="15" spans="1:41" s="32" customFormat="1" ht="39.75" customHeight="1" x14ac:dyDescent="0.25">
      <c r="A15" s="607" t="s">
        <v>48</v>
      </c>
      <c r="B15" s="1239" t="s">
        <v>49</v>
      </c>
      <c r="C15" s="1239"/>
      <c r="D15" s="1239"/>
      <c r="E15" s="1239"/>
      <c r="F15" s="607" t="s">
        <v>381</v>
      </c>
      <c r="G15" s="607" t="s">
        <v>50</v>
      </c>
      <c r="H15" s="607" t="s">
        <v>51</v>
      </c>
      <c r="I15" s="607" t="s">
        <v>52</v>
      </c>
      <c r="J15" s="607" t="s">
        <v>53</v>
      </c>
      <c r="K15" s="607" t="s">
        <v>54</v>
      </c>
      <c r="L15" s="607" t="s">
        <v>55</v>
      </c>
      <c r="M15" s="607" t="s">
        <v>56</v>
      </c>
      <c r="N15" s="607" t="s">
        <v>57</v>
      </c>
      <c r="O15" s="607" t="s">
        <v>58</v>
      </c>
      <c r="P15" s="607" t="s">
        <v>158</v>
      </c>
      <c r="Q15" s="607" t="s">
        <v>60</v>
      </c>
      <c r="R15" s="330" t="s">
        <v>274</v>
      </c>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row>
    <row r="16" spans="1:41" s="32" customFormat="1" ht="88.5" customHeight="1" x14ac:dyDescent="0.25">
      <c r="A16" s="564">
        <v>1</v>
      </c>
      <c r="B16" s="1222" t="s">
        <v>828</v>
      </c>
      <c r="C16" s="1223"/>
      <c r="D16" s="1223"/>
      <c r="E16" s="1224"/>
      <c r="F16" s="1231" t="s">
        <v>829</v>
      </c>
      <c r="G16" s="1231" t="s">
        <v>830</v>
      </c>
      <c r="H16" s="276" t="s">
        <v>831</v>
      </c>
      <c r="I16" s="61" t="s">
        <v>832</v>
      </c>
      <c r="J16" s="564" t="s">
        <v>833</v>
      </c>
      <c r="K16" s="564">
        <v>1</v>
      </c>
      <c r="L16" s="14">
        <v>43738</v>
      </c>
      <c r="M16" s="14">
        <v>43720</v>
      </c>
      <c r="N16" s="331">
        <v>1</v>
      </c>
      <c r="O16" s="268"/>
      <c r="P16" s="562" t="s">
        <v>982</v>
      </c>
      <c r="Q16" s="562"/>
      <c r="R16" s="268">
        <v>1</v>
      </c>
    </row>
    <row r="17" spans="1:18" s="32" customFormat="1" ht="123.75" customHeight="1" x14ac:dyDescent="0.25">
      <c r="A17" s="564">
        <v>2</v>
      </c>
      <c r="B17" s="1240"/>
      <c r="C17" s="764"/>
      <c r="D17" s="764"/>
      <c r="E17" s="765"/>
      <c r="F17" s="1232"/>
      <c r="G17" s="1232"/>
      <c r="H17" s="276" t="s">
        <v>834</v>
      </c>
      <c r="I17" s="61" t="s">
        <v>602</v>
      </c>
      <c r="J17" s="564" t="s">
        <v>835</v>
      </c>
      <c r="K17" s="564">
        <v>1</v>
      </c>
      <c r="L17" s="14">
        <v>43738</v>
      </c>
      <c r="M17" s="14">
        <v>43728</v>
      </c>
      <c r="N17" s="331">
        <v>1</v>
      </c>
      <c r="O17" s="268"/>
      <c r="P17" s="562" t="s">
        <v>983</v>
      </c>
      <c r="Q17" s="562"/>
      <c r="R17" s="268">
        <v>1</v>
      </c>
    </row>
    <row r="18" spans="1:18" s="32" customFormat="1" ht="175.5" customHeight="1" x14ac:dyDescent="0.25">
      <c r="A18" s="564">
        <v>3</v>
      </c>
      <c r="B18" s="1228"/>
      <c r="C18" s="1229"/>
      <c r="D18" s="1229"/>
      <c r="E18" s="1230"/>
      <c r="F18" s="862"/>
      <c r="G18" s="862"/>
      <c r="H18" s="276" t="s">
        <v>836</v>
      </c>
      <c r="I18" s="61" t="s">
        <v>602</v>
      </c>
      <c r="J18" s="564" t="s">
        <v>837</v>
      </c>
      <c r="K18" s="564">
        <v>1</v>
      </c>
      <c r="L18" s="14">
        <v>43768</v>
      </c>
      <c r="M18" s="14">
        <v>43766</v>
      </c>
      <c r="N18" s="331">
        <v>1</v>
      </c>
      <c r="O18" s="562"/>
      <c r="P18" s="562" t="s">
        <v>1339</v>
      </c>
      <c r="Q18" s="562"/>
      <c r="R18" s="268">
        <v>1</v>
      </c>
    </row>
    <row r="19" spans="1:18" s="7" customFormat="1" ht="93" customHeight="1" x14ac:dyDescent="0.2">
      <c r="A19" s="564">
        <v>4</v>
      </c>
      <c r="B19" s="1233" t="s">
        <v>838</v>
      </c>
      <c r="C19" s="822"/>
      <c r="D19" s="822"/>
      <c r="E19" s="1234"/>
      <c r="F19" s="1231" t="s">
        <v>839</v>
      </c>
      <c r="G19" s="1231" t="s">
        <v>840</v>
      </c>
      <c r="H19" s="564" t="s">
        <v>984</v>
      </c>
      <c r="I19" s="61" t="s">
        <v>841</v>
      </c>
      <c r="J19" s="564" t="s">
        <v>842</v>
      </c>
      <c r="K19" s="564">
        <v>2</v>
      </c>
      <c r="L19" s="14">
        <v>43768</v>
      </c>
      <c r="M19" s="14">
        <v>43700</v>
      </c>
      <c r="N19" s="331">
        <v>1</v>
      </c>
      <c r="O19" s="268"/>
      <c r="P19" s="562" t="s">
        <v>985</v>
      </c>
      <c r="Q19" s="606"/>
      <c r="R19" s="268">
        <v>1</v>
      </c>
    </row>
    <row r="20" spans="1:18" s="7" customFormat="1" ht="51" x14ac:dyDescent="0.2">
      <c r="A20" s="564">
        <v>5</v>
      </c>
      <c r="B20" s="1235"/>
      <c r="C20" s="1236"/>
      <c r="D20" s="1236"/>
      <c r="E20" s="1237"/>
      <c r="F20" s="862"/>
      <c r="G20" s="862"/>
      <c r="H20" s="564" t="s">
        <v>843</v>
      </c>
      <c r="I20" s="61" t="s">
        <v>841</v>
      </c>
      <c r="J20" s="564" t="s">
        <v>844</v>
      </c>
      <c r="K20" s="564">
        <v>1</v>
      </c>
      <c r="L20" s="14">
        <v>43768</v>
      </c>
      <c r="M20" s="14">
        <v>43728</v>
      </c>
      <c r="N20" s="331">
        <v>1</v>
      </c>
      <c r="O20" s="268"/>
      <c r="P20" s="562" t="s">
        <v>986</v>
      </c>
      <c r="Q20" s="606"/>
      <c r="R20" s="268">
        <v>1</v>
      </c>
    </row>
    <row r="21" spans="1:18" s="7" customFormat="1" ht="38.25" x14ac:dyDescent="0.2">
      <c r="A21" s="564">
        <v>6</v>
      </c>
      <c r="B21" s="1222" t="s">
        <v>845</v>
      </c>
      <c r="C21" s="1223"/>
      <c r="D21" s="1223"/>
      <c r="E21" s="1224"/>
      <c r="F21" s="1231" t="s">
        <v>846</v>
      </c>
      <c r="G21" s="1231" t="s">
        <v>847</v>
      </c>
      <c r="H21" s="276" t="s">
        <v>848</v>
      </c>
      <c r="I21" s="61" t="s">
        <v>849</v>
      </c>
      <c r="J21" s="564" t="s">
        <v>850</v>
      </c>
      <c r="K21" s="564">
        <v>1</v>
      </c>
      <c r="L21" s="14">
        <v>43814</v>
      </c>
      <c r="M21" s="14">
        <v>43770</v>
      </c>
      <c r="N21" s="331">
        <v>1</v>
      </c>
      <c r="O21" s="268"/>
      <c r="P21" s="562" t="s">
        <v>1340</v>
      </c>
      <c r="Q21" s="562"/>
      <c r="R21" s="651">
        <v>1</v>
      </c>
    </row>
    <row r="22" spans="1:18" s="7" customFormat="1" ht="51.75" customHeight="1" x14ac:dyDescent="0.2">
      <c r="A22" s="564">
        <v>7</v>
      </c>
      <c r="B22" s="1228"/>
      <c r="C22" s="1229"/>
      <c r="D22" s="1229"/>
      <c r="E22" s="1230"/>
      <c r="F22" s="862"/>
      <c r="G22" s="862"/>
      <c r="H22" s="276" t="s">
        <v>851</v>
      </c>
      <c r="I22" s="61" t="s">
        <v>849</v>
      </c>
      <c r="J22" s="564" t="s">
        <v>852</v>
      </c>
      <c r="K22" s="564">
        <v>10</v>
      </c>
      <c r="L22" s="14">
        <v>43799</v>
      </c>
      <c r="M22" s="14">
        <v>43799</v>
      </c>
      <c r="N22" s="331">
        <v>1</v>
      </c>
      <c r="O22" s="268"/>
      <c r="P22" s="562" t="s">
        <v>1341</v>
      </c>
      <c r="Q22" s="562"/>
      <c r="R22" s="651">
        <v>1</v>
      </c>
    </row>
    <row r="23" spans="1:18" s="7" customFormat="1" ht="80.25" customHeight="1" x14ac:dyDescent="0.2">
      <c r="A23" s="564">
        <v>8</v>
      </c>
      <c r="B23" s="1222" t="s">
        <v>853</v>
      </c>
      <c r="C23" s="1223"/>
      <c r="D23" s="1223"/>
      <c r="E23" s="1224"/>
      <c r="F23" s="1231" t="s">
        <v>854</v>
      </c>
      <c r="G23" s="1231" t="s">
        <v>855</v>
      </c>
      <c r="H23" s="276" t="s">
        <v>856</v>
      </c>
      <c r="I23" s="564" t="s">
        <v>857</v>
      </c>
      <c r="J23" s="564" t="s">
        <v>858</v>
      </c>
      <c r="K23" s="564">
        <v>1</v>
      </c>
      <c r="L23" s="14">
        <v>43738</v>
      </c>
      <c r="M23" s="14">
        <v>43721</v>
      </c>
      <c r="N23" s="331">
        <v>1</v>
      </c>
      <c r="O23" s="268"/>
      <c r="P23" s="562" t="s">
        <v>988</v>
      </c>
      <c r="Q23" s="562"/>
      <c r="R23" s="268">
        <v>1</v>
      </c>
    </row>
    <row r="24" spans="1:18" s="7" customFormat="1" ht="135" customHeight="1" x14ac:dyDescent="0.2">
      <c r="A24" s="564">
        <v>9</v>
      </c>
      <c r="B24" s="1228"/>
      <c r="C24" s="1229"/>
      <c r="D24" s="1229"/>
      <c r="E24" s="1230"/>
      <c r="F24" s="862"/>
      <c r="G24" s="862"/>
      <c r="H24" s="276" t="s">
        <v>859</v>
      </c>
      <c r="I24" s="564" t="s">
        <v>860</v>
      </c>
      <c r="J24" s="564" t="s">
        <v>861</v>
      </c>
      <c r="K24" s="564">
        <v>2</v>
      </c>
      <c r="L24" s="14">
        <v>43814</v>
      </c>
      <c r="M24" s="14">
        <v>43830</v>
      </c>
      <c r="N24" s="331">
        <v>1</v>
      </c>
      <c r="O24" s="268"/>
      <c r="P24" s="562" t="s">
        <v>1342</v>
      </c>
      <c r="Q24" s="562" t="s">
        <v>987</v>
      </c>
      <c r="R24" s="651">
        <v>1</v>
      </c>
    </row>
    <row r="25" spans="1:18" s="7" customFormat="1" ht="114.75" x14ac:dyDescent="0.2">
      <c r="A25" s="564">
        <v>10</v>
      </c>
      <c r="B25" s="1238" t="s">
        <v>862</v>
      </c>
      <c r="C25" s="1238"/>
      <c r="D25" s="1238"/>
      <c r="E25" s="1238"/>
      <c r="F25" s="562" t="s">
        <v>863</v>
      </c>
      <c r="G25" s="562" t="s">
        <v>864</v>
      </c>
      <c r="H25" s="276" t="s">
        <v>989</v>
      </c>
      <c r="I25" s="61" t="s">
        <v>849</v>
      </c>
      <c r="J25" s="564" t="s">
        <v>865</v>
      </c>
      <c r="K25" s="564">
        <v>1</v>
      </c>
      <c r="L25" s="14">
        <v>43799</v>
      </c>
      <c r="M25" s="14">
        <v>43799</v>
      </c>
      <c r="N25" s="331">
        <v>1</v>
      </c>
      <c r="O25" s="268"/>
      <c r="P25" s="562" t="s">
        <v>1343</v>
      </c>
      <c r="Q25" s="562" t="s">
        <v>990</v>
      </c>
      <c r="R25" s="651">
        <v>1</v>
      </c>
    </row>
    <row r="26" spans="1:18" s="7" customFormat="1" ht="181.5" customHeight="1" x14ac:dyDescent="0.2">
      <c r="A26" s="564">
        <v>11</v>
      </c>
      <c r="B26" s="1238" t="s">
        <v>866</v>
      </c>
      <c r="C26" s="1238"/>
      <c r="D26" s="1238"/>
      <c r="E26" s="1238"/>
      <c r="F26" s="562" t="s">
        <v>867</v>
      </c>
      <c r="G26" s="562" t="s">
        <v>868</v>
      </c>
      <c r="H26" s="276" t="s">
        <v>869</v>
      </c>
      <c r="I26" s="276" t="s">
        <v>870</v>
      </c>
      <c r="J26" s="564" t="s">
        <v>871</v>
      </c>
      <c r="K26" s="564">
        <v>1</v>
      </c>
      <c r="L26" s="14">
        <v>43830</v>
      </c>
      <c r="M26" s="14">
        <v>43830</v>
      </c>
      <c r="N26" s="531">
        <v>1</v>
      </c>
      <c r="O26" s="564"/>
      <c r="P26" s="562" t="s">
        <v>1344</v>
      </c>
      <c r="Q26" s="562"/>
      <c r="R26" s="651">
        <v>1</v>
      </c>
    </row>
    <row r="27" spans="1:18" s="7" customFormat="1" ht="114.75" x14ac:dyDescent="0.2">
      <c r="A27" s="564">
        <v>12</v>
      </c>
      <c r="B27" s="1222" t="s">
        <v>872</v>
      </c>
      <c r="C27" s="1223"/>
      <c r="D27" s="1223"/>
      <c r="E27" s="1224"/>
      <c r="F27" s="1231" t="s">
        <v>873</v>
      </c>
      <c r="G27" s="1231" t="s">
        <v>874</v>
      </c>
      <c r="H27" s="276" t="s">
        <v>875</v>
      </c>
      <c r="I27" s="61" t="s">
        <v>876</v>
      </c>
      <c r="J27" s="564" t="s">
        <v>877</v>
      </c>
      <c r="K27" s="564">
        <v>1</v>
      </c>
      <c r="L27" s="14">
        <v>43814</v>
      </c>
      <c r="M27" s="14">
        <v>43810</v>
      </c>
      <c r="N27" s="311">
        <v>1</v>
      </c>
      <c r="O27" s="564"/>
      <c r="P27" s="562" t="s">
        <v>1345</v>
      </c>
      <c r="Q27" s="562" t="s">
        <v>1068</v>
      </c>
      <c r="R27" s="651">
        <v>1</v>
      </c>
    </row>
    <row r="28" spans="1:18" s="7" customFormat="1" ht="112.5" customHeight="1" x14ac:dyDescent="0.2">
      <c r="A28" s="564">
        <v>13</v>
      </c>
      <c r="B28" s="1228"/>
      <c r="C28" s="1229"/>
      <c r="D28" s="1229"/>
      <c r="E28" s="1230"/>
      <c r="F28" s="862"/>
      <c r="G28" s="862"/>
      <c r="H28" s="276" t="s">
        <v>878</v>
      </c>
      <c r="I28" s="61" t="s">
        <v>876</v>
      </c>
      <c r="J28" s="564" t="s">
        <v>879</v>
      </c>
      <c r="K28" s="564">
        <v>1</v>
      </c>
      <c r="L28" s="14">
        <v>43769</v>
      </c>
      <c r="M28" s="14">
        <v>43830</v>
      </c>
      <c r="N28" s="331">
        <v>1</v>
      </c>
      <c r="O28" s="564"/>
      <c r="P28" s="562" t="s">
        <v>1346</v>
      </c>
      <c r="Q28" s="562"/>
      <c r="R28" s="268">
        <v>1</v>
      </c>
    </row>
    <row r="29" spans="1:18" s="7" customFormat="1" ht="191.25" customHeight="1" x14ac:dyDescent="0.2">
      <c r="A29" s="564">
        <v>14</v>
      </c>
      <c r="B29" s="1238" t="s">
        <v>880</v>
      </c>
      <c r="C29" s="1238"/>
      <c r="D29" s="1238"/>
      <c r="E29" s="1238"/>
      <c r="F29" s="562" t="s">
        <v>881</v>
      </c>
      <c r="G29" s="562" t="s">
        <v>882</v>
      </c>
      <c r="H29" s="276" t="s">
        <v>883</v>
      </c>
      <c r="I29" s="564" t="s">
        <v>849</v>
      </c>
      <c r="J29" s="564" t="s">
        <v>884</v>
      </c>
      <c r="K29" s="564">
        <v>1</v>
      </c>
      <c r="L29" s="14">
        <v>43738</v>
      </c>
      <c r="M29" s="14">
        <v>43809</v>
      </c>
      <c r="N29" s="331">
        <v>1</v>
      </c>
      <c r="O29" s="268"/>
      <c r="P29" s="562" t="s">
        <v>1347</v>
      </c>
      <c r="Q29" s="562"/>
      <c r="R29" s="651">
        <v>1</v>
      </c>
    </row>
    <row r="30" spans="1:18" s="7" customFormat="1" ht="63.75" x14ac:dyDescent="0.2">
      <c r="A30" s="564">
        <v>15</v>
      </c>
      <c r="B30" s="1222" t="s">
        <v>885</v>
      </c>
      <c r="C30" s="1223"/>
      <c r="D30" s="1223"/>
      <c r="E30" s="1224"/>
      <c r="F30" s="1231" t="s">
        <v>886</v>
      </c>
      <c r="G30" s="1231" t="s">
        <v>887</v>
      </c>
      <c r="H30" s="276" t="s">
        <v>888</v>
      </c>
      <c r="I30" s="61" t="s">
        <v>889</v>
      </c>
      <c r="J30" s="564" t="s">
        <v>890</v>
      </c>
      <c r="K30" s="564">
        <v>1</v>
      </c>
      <c r="L30" s="14">
        <v>43677</v>
      </c>
      <c r="M30" s="14">
        <v>43677</v>
      </c>
      <c r="N30" s="331">
        <v>1</v>
      </c>
      <c r="O30" s="332"/>
      <c r="P30" s="562" t="s">
        <v>991</v>
      </c>
      <c r="Q30" s="606"/>
      <c r="R30" s="651">
        <v>1</v>
      </c>
    </row>
    <row r="31" spans="1:18" s="7" customFormat="1" ht="114.75" x14ac:dyDescent="0.2">
      <c r="A31" s="564">
        <v>16</v>
      </c>
      <c r="B31" s="1225"/>
      <c r="C31" s="1226"/>
      <c r="D31" s="1226"/>
      <c r="E31" s="1227"/>
      <c r="F31" s="1232"/>
      <c r="G31" s="1232"/>
      <c r="H31" s="276" t="s">
        <v>891</v>
      </c>
      <c r="I31" s="61" t="s">
        <v>876</v>
      </c>
      <c r="J31" s="564" t="s">
        <v>877</v>
      </c>
      <c r="K31" s="564">
        <v>1</v>
      </c>
      <c r="L31" s="14">
        <v>43814</v>
      </c>
      <c r="M31" s="14">
        <v>43810</v>
      </c>
      <c r="N31" s="331">
        <v>1</v>
      </c>
      <c r="O31" s="564"/>
      <c r="P31" s="562" t="s">
        <v>1348</v>
      </c>
      <c r="Q31" s="562" t="s">
        <v>1068</v>
      </c>
      <c r="R31" s="651">
        <v>1</v>
      </c>
    </row>
    <row r="32" spans="1:18" s="7" customFormat="1" ht="105" customHeight="1" x14ac:dyDescent="0.2">
      <c r="A32" s="564">
        <v>17</v>
      </c>
      <c r="B32" s="1228"/>
      <c r="C32" s="1229"/>
      <c r="D32" s="1229"/>
      <c r="E32" s="1230"/>
      <c r="F32" s="862"/>
      <c r="G32" s="862"/>
      <c r="H32" s="276" t="s">
        <v>892</v>
      </c>
      <c r="I32" s="61" t="s">
        <v>893</v>
      </c>
      <c r="J32" s="564" t="s">
        <v>894</v>
      </c>
      <c r="K32" s="564">
        <v>1</v>
      </c>
      <c r="L32" s="14">
        <v>43830</v>
      </c>
      <c r="M32" s="14"/>
      <c r="N32" s="331">
        <v>1</v>
      </c>
      <c r="O32" s="60"/>
      <c r="P32" s="562" t="s">
        <v>1349</v>
      </c>
      <c r="Q32" s="606"/>
      <c r="R32" s="651">
        <v>1</v>
      </c>
    </row>
    <row r="33" spans="1:18" s="7" customFormat="1" ht="102" customHeight="1" x14ac:dyDescent="0.2">
      <c r="A33" s="564">
        <v>18</v>
      </c>
      <c r="B33" s="1233" t="s">
        <v>895</v>
      </c>
      <c r="C33" s="822"/>
      <c r="D33" s="822"/>
      <c r="E33" s="1234"/>
      <c r="F33" s="1231" t="s">
        <v>896</v>
      </c>
      <c r="G33" s="1231" t="s">
        <v>897</v>
      </c>
      <c r="H33" s="564" t="s">
        <v>898</v>
      </c>
      <c r="I33" s="61" t="s">
        <v>899</v>
      </c>
      <c r="J33" s="564" t="s">
        <v>842</v>
      </c>
      <c r="K33" s="564">
        <v>1</v>
      </c>
      <c r="L33" s="14">
        <v>43768</v>
      </c>
      <c r="M33" s="14">
        <v>43700</v>
      </c>
      <c r="N33" s="331">
        <v>1</v>
      </c>
      <c r="O33" s="268"/>
      <c r="P33" s="562" t="s">
        <v>992</v>
      </c>
      <c r="Q33" s="606"/>
      <c r="R33" s="268">
        <v>1</v>
      </c>
    </row>
    <row r="34" spans="1:18" s="7" customFormat="1" ht="163.5" customHeight="1" x14ac:dyDescent="0.2">
      <c r="A34" s="564">
        <v>19</v>
      </c>
      <c r="B34" s="1235"/>
      <c r="C34" s="1236"/>
      <c r="D34" s="1236"/>
      <c r="E34" s="1237"/>
      <c r="F34" s="862"/>
      <c r="G34" s="862"/>
      <c r="H34" s="564" t="s">
        <v>843</v>
      </c>
      <c r="I34" s="61" t="s">
        <v>841</v>
      </c>
      <c r="J34" s="564" t="s">
        <v>844</v>
      </c>
      <c r="K34" s="564">
        <v>1</v>
      </c>
      <c r="L34" s="14">
        <v>43768</v>
      </c>
      <c r="M34" s="14">
        <v>43728</v>
      </c>
      <c r="N34" s="331">
        <v>1</v>
      </c>
      <c r="O34" s="268"/>
      <c r="P34" s="562" t="s">
        <v>986</v>
      </c>
      <c r="Q34" s="606"/>
      <c r="R34" s="268">
        <v>1</v>
      </c>
    </row>
    <row r="35" spans="1:18" s="7" customFormat="1" ht="84" customHeight="1" x14ac:dyDescent="0.2">
      <c r="A35" s="564">
        <v>20</v>
      </c>
      <c r="B35" s="841" t="s">
        <v>900</v>
      </c>
      <c r="C35" s="841"/>
      <c r="D35" s="841"/>
      <c r="E35" s="841"/>
      <c r="F35" s="841" t="s">
        <v>784</v>
      </c>
      <c r="G35" s="841" t="s">
        <v>266</v>
      </c>
      <c r="H35" s="580" t="s">
        <v>637</v>
      </c>
      <c r="I35" s="61" t="s">
        <v>720</v>
      </c>
      <c r="J35" s="580" t="s">
        <v>721</v>
      </c>
      <c r="K35" s="564">
        <v>1</v>
      </c>
      <c r="L35" s="55">
        <v>43830</v>
      </c>
      <c r="M35" s="14"/>
      <c r="N35" s="331">
        <v>1</v>
      </c>
      <c r="O35" s="268"/>
      <c r="P35" s="562" t="s">
        <v>993</v>
      </c>
      <c r="Q35" s="606"/>
      <c r="R35" s="651">
        <v>1</v>
      </c>
    </row>
    <row r="36" spans="1:18" s="7" customFormat="1" ht="131.25" customHeight="1" x14ac:dyDescent="0.2">
      <c r="A36" s="564">
        <v>21</v>
      </c>
      <c r="B36" s="841"/>
      <c r="C36" s="841"/>
      <c r="D36" s="841"/>
      <c r="E36" s="841"/>
      <c r="F36" s="841"/>
      <c r="G36" s="841"/>
      <c r="H36" s="277" t="s">
        <v>901</v>
      </c>
      <c r="I36" s="251" t="s">
        <v>902</v>
      </c>
      <c r="J36" s="196" t="s">
        <v>724</v>
      </c>
      <c r="K36" s="564">
        <v>1</v>
      </c>
      <c r="L36" s="55">
        <v>43707</v>
      </c>
      <c r="M36" s="14">
        <v>43723</v>
      </c>
      <c r="N36" s="331">
        <v>1</v>
      </c>
      <c r="O36" s="268"/>
      <c r="P36" s="562" t="s">
        <v>993</v>
      </c>
      <c r="Q36" s="562"/>
      <c r="R36" s="651">
        <v>1</v>
      </c>
    </row>
    <row r="37" spans="1:18" s="7" customFormat="1" ht="33.75" customHeight="1" x14ac:dyDescent="0.2">
      <c r="A37" s="9" t="s">
        <v>77</v>
      </c>
      <c r="D37" s="1215"/>
      <c r="E37" s="1215"/>
      <c r="F37" s="1215"/>
      <c r="G37" s="1215"/>
      <c r="H37" s="833"/>
      <c r="I37" s="833"/>
      <c r="J37" s="833"/>
      <c r="K37" s="833"/>
      <c r="L37" s="833"/>
      <c r="M37" s="1215"/>
      <c r="R37" s="652"/>
    </row>
    <row r="38" spans="1:18" s="42" customFormat="1" ht="24" customHeight="1" x14ac:dyDescent="0.2">
      <c r="A38" s="1139" t="s">
        <v>45</v>
      </c>
      <c r="B38" s="1139"/>
      <c r="C38" s="1139"/>
      <c r="D38" s="1216" t="s">
        <v>731</v>
      </c>
      <c r="E38" s="1217"/>
      <c r="F38" s="1217"/>
      <c r="G38" s="1217"/>
      <c r="H38" s="1217"/>
      <c r="I38" s="1217"/>
      <c r="J38" s="1217"/>
      <c r="K38" s="1217"/>
      <c r="L38" s="1217"/>
      <c r="M38" s="1218"/>
      <c r="R38" s="650"/>
    </row>
    <row r="39" spans="1:18" s="42" customFormat="1" ht="29.25" customHeight="1" x14ac:dyDescent="0.2">
      <c r="A39" s="1139"/>
      <c r="B39" s="1139"/>
      <c r="C39" s="1139"/>
      <c r="D39" s="1219"/>
      <c r="E39" s="1220"/>
      <c r="F39" s="1220"/>
      <c r="G39" s="1220"/>
      <c r="H39" s="1220"/>
      <c r="I39" s="1220"/>
      <c r="J39" s="1220"/>
      <c r="K39" s="1220"/>
      <c r="L39" s="1220"/>
      <c r="M39" s="1221"/>
      <c r="R39" s="650"/>
    </row>
    <row r="40" spans="1:18" s="42" customFormat="1" x14ac:dyDescent="0.2">
      <c r="I40" s="134"/>
      <c r="L40" s="134"/>
      <c r="R40" s="650"/>
    </row>
    <row r="41" spans="1:18" s="42" customFormat="1" ht="32.25" customHeight="1" x14ac:dyDescent="0.2">
      <c r="A41" s="1214" t="s">
        <v>78</v>
      </c>
      <c r="B41" s="1214"/>
      <c r="C41" s="1214"/>
      <c r="D41" s="1214"/>
      <c r="E41" s="1214"/>
      <c r="F41" s="278" t="s">
        <v>270</v>
      </c>
      <c r="G41" s="278" t="s">
        <v>271</v>
      </c>
      <c r="I41" s="134"/>
      <c r="L41" s="134"/>
      <c r="R41" s="650"/>
    </row>
    <row r="42" spans="1:18" s="42" customFormat="1" ht="60" customHeight="1" x14ac:dyDescent="0.2">
      <c r="A42" s="1116" t="s">
        <v>81</v>
      </c>
      <c r="B42" s="1116"/>
      <c r="C42" s="1116"/>
      <c r="D42" s="1116"/>
      <c r="E42" s="1116"/>
      <c r="F42" s="44">
        <f>(N16+N17+N23+N27+N29+N30+N31+N36)/8</f>
        <v>1</v>
      </c>
      <c r="G42" s="44">
        <f>(R16+R17+R23+R27+R29+R30+R31+R36)/8</f>
        <v>1</v>
      </c>
      <c r="I42" s="134"/>
      <c r="J42" s="279" t="s">
        <v>275</v>
      </c>
      <c r="L42" s="134"/>
      <c r="R42" s="650"/>
    </row>
    <row r="43" spans="1:18" s="42" customFormat="1" ht="54" customHeight="1" x14ac:dyDescent="0.2">
      <c r="A43" s="1116" t="s">
        <v>82</v>
      </c>
      <c r="B43" s="1116"/>
      <c r="C43" s="1116"/>
      <c r="D43" s="1116"/>
      <c r="E43" s="1116"/>
      <c r="F43" s="44">
        <f>AVERAGE(N16:N36)</f>
        <v>1</v>
      </c>
      <c r="G43" s="44">
        <f>AVERAGE(R16:R36)</f>
        <v>1</v>
      </c>
      <c r="I43" s="134"/>
      <c r="L43" s="134"/>
      <c r="R43" s="650"/>
    </row>
    <row r="44" spans="1:18" s="42" customFormat="1" x14ac:dyDescent="0.2">
      <c r="I44" s="134"/>
      <c r="L44" s="134"/>
      <c r="R44" s="650"/>
    </row>
    <row r="45" spans="1:18" s="42" customFormat="1" x14ac:dyDescent="0.2">
      <c r="I45" s="134"/>
      <c r="L45" s="134"/>
      <c r="R45" s="650"/>
    </row>
    <row r="46" spans="1:18" s="42" customFormat="1" x14ac:dyDescent="0.2">
      <c r="I46" s="134"/>
      <c r="L46" s="134"/>
      <c r="R46" s="650"/>
    </row>
    <row r="47" spans="1:18" s="42" customFormat="1" x14ac:dyDescent="0.2">
      <c r="I47" s="134"/>
      <c r="L47" s="134"/>
      <c r="R47" s="650"/>
    </row>
    <row r="48" spans="1:18" s="42" customFormat="1" x14ac:dyDescent="0.2">
      <c r="I48" s="134"/>
      <c r="L48" s="134"/>
      <c r="R48" s="650"/>
    </row>
    <row r="49" spans="9:18" s="42" customFormat="1" x14ac:dyDescent="0.2">
      <c r="I49" s="134"/>
      <c r="L49" s="134"/>
      <c r="R49" s="650"/>
    </row>
    <row r="50" spans="9:18" s="42" customFormat="1" x14ac:dyDescent="0.2">
      <c r="I50" s="134"/>
      <c r="L50" s="134"/>
      <c r="R50" s="650"/>
    </row>
    <row r="51" spans="9:18" s="42" customFormat="1" x14ac:dyDescent="0.2">
      <c r="I51" s="134"/>
      <c r="L51" s="134"/>
      <c r="R51" s="650"/>
    </row>
    <row r="52" spans="9:18" s="42" customFormat="1" x14ac:dyDescent="0.2">
      <c r="I52" s="134"/>
      <c r="L52" s="134"/>
      <c r="R52" s="650"/>
    </row>
    <row r="53" spans="9:18" s="42" customFormat="1" x14ac:dyDescent="0.2">
      <c r="I53" s="134"/>
      <c r="L53" s="134"/>
      <c r="R53" s="650"/>
    </row>
    <row r="54" spans="9:18" s="42" customFormat="1" x14ac:dyDescent="0.2">
      <c r="I54" s="134"/>
      <c r="L54" s="134"/>
      <c r="R54" s="650"/>
    </row>
    <row r="55" spans="9:18" s="42" customFormat="1" x14ac:dyDescent="0.2">
      <c r="I55" s="134"/>
      <c r="L55" s="134"/>
      <c r="R55" s="650"/>
    </row>
    <row r="56" spans="9:18" s="42" customFormat="1" x14ac:dyDescent="0.2">
      <c r="I56" s="134"/>
      <c r="L56" s="134"/>
      <c r="R56" s="650"/>
    </row>
    <row r="57" spans="9:18" s="42" customFormat="1" x14ac:dyDescent="0.2">
      <c r="I57" s="134"/>
      <c r="L57" s="134"/>
      <c r="R57" s="650"/>
    </row>
    <row r="58" spans="9:18" s="42" customFormat="1" x14ac:dyDescent="0.2">
      <c r="I58" s="134"/>
      <c r="L58" s="134"/>
      <c r="R58" s="650"/>
    </row>
    <row r="59" spans="9:18" s="42" customFormat="1" x14ac:dyDescent="0.2">
      <c r="I59" s="134"/>
      <c r="L59" s="134"/>
      <c r="R59" s="650"/>
    </row>
    <row r="60" spans="9:18" s="42" customFormat="1" x14ac:dyDescent="0.2">
      <c r="I60" s="134"/>
      <c r="L60" s="134"/>
      <c r="R60" s="650"/>
    </row>
    <row r="61" spans="9:18" s="42" customFormat="1" x14ac:dyDescent="0.2">
      <c r="I61" s="134"/>
      <c r="L61" s="134"/>
      <c r="R61" s="650"/>
    </row>
    <row r="62" spans="9:18" s="42" customFormat="1" x14ac:dyDescent="0.2">
      <c r="I62" s="134"/>
      <c r="L62" s="134"/>
      <c r="R62" s="650"/>
    </row>
    <row r="63" spans="9:18" s="42" customFormat="1" x14ac:dyDescent="0.2">
      <c r="I63" s="134"/>
      <c r="L63" s="134"/>
      <c r="R63" s="650"/>
    </row>
    <row r="64" spans="9:18" s="42" customFormat="1" x14ac:dyDescent="0.2">
      <c r="I64" s="134"/>
      <c r="L64" s="134"/>
      <c r="R64" s="650"/>
    </row>
    <row r="65" spans="9:18" s="42" customFormat="1" x14ac:dyDescent="0.2">
      <c r="I65" s="134"/>
      <c r="L65" s="134"/>
      <c r="R65" s="650"/>
    </row>
    <row r="66" spans="9:18" s="42" customFormat="1" x14ac:dyDescent="0.2">
      <c r="I66" s="134"/>
      <c r="L66" s="134"/>
      <c r="R66" s="650"/>
    </row>
    <row r="67" spans="9:18" s="42" customFormat="1" x14ac:dyDescent="0.2">
      <c r="I67" s="134"/>
      <c r="L67" s="134"/>
      <c r="R67" s="650"/>
    </row>
    <row r="68" spans="9:18" s="42" customFormat="1" x14ac:dyDescent="0.2">
      <c r="I68" s="134"/>
      <c r="L68" s="134"/>
      <c r="R68" s="650"/>
    </row>
    <row r="69" spans="9:18" s="42" customFormat="1" x14ac:dyDescent="0.2">
      <c r="I69" s="134"/>
      <c r="L69" s="134"/>
      <c r="R69" s="650"/>
    </row>
    <row r="70" spans="9:18" s="42" customFormat="1" x14ac:dyDescent="0.2">
      <c r="I70" s="134"/>
      <c r="L70" s="134"/>
      <c r="R70" s="650"/>
    </row>
    <row r="71" spans="9:18" s="42" customFormat="1" x14ac:dyDescent="0.2">
      <c r="I71" s="134"/>
      <c r="L71" s="134"/>
      <c r="R71" s="650"/>
    </row>
    <row r="72" spans="9:18" s="42" customFormat="1" x14ac:dyDescent="0.2">
      <c r="I72" s="134"/>
      <c r="L72" s="134"/>
      <c r="R72" s="650"/>
    </row>
    <row r="73" spans="9:18" s="42" customFormat="1" x14ac:dyDescent="0.2">
      <c r="I73" s="134"/>
      <c r="L73" s="134"/>
      <c r="R73" s="650"/>
    </row>
    <row r="74" spans="9:18" s="42" customFormat="1" x14ac:dyDescent="0.2">
      <c r="I74" s="134"/>
      <c r="L74" s="134"/>
      <c r="R74" s="650"/>
    </row>
    <row r="75" spans="9:18" s="42" customFormat="1" x14ac:dyDescent="0.2">
      <c r="I75" s="134"/>
      <c r="L75" s="134"/>
      <c r="R75" s="650"/>
    </row>
    <row r="76" spans="9:18" s="42" customFormat="1" x14ac:dyDescent="0.2">
      <c r="I76" s="134"/>
      <c r="L76" s="134"/>
      <c r="R76" s="650"/>
    </row>
    <row r="77" spans="9:18" s="42" customFormat="1" x14ac:dyDescent="0.2">
      <c r="I77" s="134"/>
      <c r="L77" s="134"/>
      <c r="R77" s="650"/>
    </row>
    <row r="78" spans="9:18" s="42" customFormat="1" x14ac:dyDescent="0.2">
      <c r="I78" s="134"/>
      <c r="L78" s="134"/>
      <c r="R78" s="650"/>
    </row>
    <row r="79" spans="9:18" s="42" customFormat="1" x14ac:dyDescent="0.2">
      <c r="I79" s="134"/>
      <c r="L79" s="134"/>
      <c r="R79" s="650"/>
    </row>
    <row r="80" spans="9:18" s="42" customFormat="1" x14ac:dyDescent="0.2">
      <c r="I80" s="134"/>
      <c r="L80" s="134"/>
      <c r="R80" s="650"/>
    </row>
    <row r="81" spans="9:18" s="42" customFormat="1" x14ac:dyDescent="0.2">
      <c r="I81" s="134"/>
      <c r="L81" s="134"/>
      <c r="R81" s="650"/>
    </row>
    <row r="82" spans="9:18" s="42" customFormat="1" x14ac:dyDescent="0.2">
      <c r="I82" s="134"/>
      <c r="L82" s="134"/>
      <c r="R82" s="650"/>
    </row>
    <row r="83" spans="9:18" s="42" customFormat="1" x14ac:dyDescent="0.2">
      <c r="I83" s="134"/>
      <c r="L83" s="134"/>
      <c r="R83" s="650"/>
    </row>
    <row r="84" spans="9:18" s="42" customFormat="1" x14ac:dyDescent="0.2">
      <c r="I84" s="134"/>
      <c r="L84" s="134"/>
      <c r="R84" s="650"/>
    </row>
    <row r="85" spans="9:18" s="42" customFormat="1" x14ac:dyDescent="0.2">
      <c r="I85" s="134"/>
      <c r="L85" s="134"/>
      <c r="R85" s="650"/>
    </row>
    <row r="86" spans="9:18" s="42" customFormat="1" x14ac:dyDescent="0.2">
      <c r="I86" s="134"/>
      <c r="L86" s="134"/>
      <c r="R86" s="650"/>
    </row>
    <row r="87" spans="9:18" s="42" customFormat="1" x14ac:dyDescent="0.2">
      <c r="I87" s="134"/>
      <c r="L87" s="134"/>
      <c r="R87" s="650"/>
    </row>
    <row r="88" spans="9:18" s="42" customFormat="1" x14ac:dyDescent="0.2">
      <c r="I88" s="134"/>
      <c r="L88" s="134"/>
      <c r="R88" s="650"/>
    </row>
    <row r="89" spans="9:18" s="42" customFormat="1" x14ac:dyDescent="0.2">
      <c r="I89" s="134"/>
      <c r="L89" s="134"/>
      <c r="R89" s="650"/>
    </row>
    <row r="90" spans="9:18" s="42" customFormat="1" x14ac:dyDescent="0.2">
      <c r="I90" s="134"/>
      <c r="L90" s="134"/>
      <c r="R90" s="650"/>
    </row>
    <row r="91" spans="9:18" s="42" customFormat="1" x14ac:dyDescent="0.2">
      <c r="I91" s="134"/>
      <c r="L91" s="134"/>
      <c r="R91" s="650"/>
    </row>
    <row r="92" spans="9:18" s="42" customFormat="1" x14ac:dyDescent="0.2">
      <c r="I92" s="134"/>
      <c r="L92" s="134"/>
      <c r="R92" s="650"/>
    </row>
    <row r="93" spans="9:18" s="42" customFormat="1" x14ac:dyDescent="0.2">
      <c r="I93" s="134"/>
      <c r="L93" s="134"/>
      <c r="R93" s="650"/>
    </row>
    <row r="94" spans="9:18" s="42" customFormat="1" x14ac:dyDescent="0.2">
      <c r="I94" s="134"/>
      <c r="L94" s="134"/>
      <c r="R94" s="650"/>
    </row>
    <row r="95" spans="9:18" s="42" customFormat="1" x14ac:dyDescent="0.2">
      <c r="I95" s="134"/>
      <c r="L95" s="134"/>
      <c r="R95" s="650"/>
    </row>
    <row r="96" spans="9:18" s="42" customFormat="1" x14ac:dyDescent="0.2">
      <c r="I96" s="134"/>
      <c r="L96" s="134"/>
      <c r="R96" s="650"/>
    </row>
    <row r="97" spans="9:18" s="42" customFormat="1" x14ac:dyDescent="0.2">
      <c r="I97" s="134"/>
      <c r="L97" s="134"/>
      <c r="R97" s="650"/>
    </row>
    <row r="98" spans="9:18" s="42" customFormat="1" x14ac:dyDescent="0.2">
      <c r="I98" s="134"/>
      <c r="L98" s="134"/>
      <c r="R98" s="650"/>
    </row>
    <row r="99" spans="9:18" s="42" customFormat="1" x14ac:dyDescent="0.2">
      <c r="I99" s="134"/>
      <c r="L99" s="134"/>
      <c r="R99" s="650"/>
    </row>
    <row r="100" spans="9:18" s="42" customFormat="1" x14ac:dyDescent="0.2">
      <c r="I100" s="134"/>
      <c r="L100" s="134"/>
      <c r="R100" s="650"/>
    </row>
    <row r="101" spans="9:18" s="42" customFormat="1" x14ac:dyDescent="0.2">
      <c r="I101" s="134"/>
      <c r="L101" s="134"/>
      <c r="R101" s="650"/>
    </row>
    <row r="102" spans="9:18" s="42" customFormat="1" x14ac:dyDescent="0.2">
      <c r="I102" s="134"/>
      <c r="L102" s="134"/>
      <c r="R102" s="650"/>
    </row>
    <row r="103" spans="9:18" s="42" customFormat="1" x14ac:dyDescent="0.2">
      <c r="I103" s="134"/>
      <c r="L103" s="134"/>
      <c r="R103" s="650"/>
    </row>
    <row r="104" spans="9:18" s="42" customFormat="1" x14ac:dyDescent="0.2">
      <c r="I104" s="134"/>
      <c r="L104" s="134"/>
      <c r="R104" s="650"/>
    </row>
    <row r="105" spans="9:18" s="42" customFormat="1" x14ac:dyDescent="0.2">
      <c r="I105" s="134"/>
      <c r="L105" s="134"/>
      <c r="R105" s="650"/>
    </row>
    <row r="106" spans="9:18" s="42" customFormat="1" x14ac:dyDescent="0.2">
      <c r="I106" s="134"/>
      <c r="L106" s="134"/>
      <c r="R106" s="650"/>
    </row>
    <row r="107" spans="9:18" s="42" customFormat="1" x14ac:dyDescent="0.2">
      <c r="I107" s="134"/>
      <c r="L107" s="134"/>
      <c r="R107" s="650"/>
    </row>
    <row r="108" spans="9:18" s="42" customFormat="1" x14ac:dyDescent="0.2">
      <c r="I108" s="134"/>
      <c r="L108" s="134"/>
      <c r="R108" s="650"/>
    </row>
    <row r="109" spans="9:18" s="42" customFormat="1" x14ac:dyDescent="0.2">
      <c r="I109" s="134"/>
      <c r="L109" s="134"/>
      <c r="R109" s="650"/>
    </row>
    <row r="110" spans="9:18" s="42" customFormat="1" x14ac:dyDescent="0.2">
      <c r="I110" s="134"/>
      <c r="L110" s="134"/>
      <c r="R110" s="650"/>
    </row>
    <row r="111" spans="9:18" s="42" customFormat="1" x14ac:dyDescent="0.2">
      <c r="I111" s="134"/>
      <c r="L111" s="134"/>
      <c r="R111" s="650"/>
    </row>
    <row r="112" spans="9:18" s="42" customFormat="1" x14ac:dyDescent="0.2">
      <c r="I112" s="134"/>
      <c r="L112" s="134"/>
      <c r="R112" s="650"/>
    </row>
    <row r="113" spans="9:18" s="42" customFormat="1" x14ac:dyDescent="0.2">
      <c r="I113" s="134"/>
      <c r="L113" s="134"/>
      <c r="R113" s="650"/>
    </row>
    <row r="114" spans="9:18" s="42" customFormat="1" x14ac:dyDescent="0.2">
      <c r="I114" s="134"/>
      <c r="L114" s="134"/>
      <c r="R114" s="650"/>
    </row>
    <row r="115" spans="9:18" s="42" customFormat="1" x14ac:dyDescent="0.2">
      <c r="I115" s="134"/>
      <c r="L115" s="134"/>
      <c r="R115" s="650"/>
    </row>
    <row r="116" spans="9:18" s="42" customFormat="1" x14ac:dyDescent="0.2">
      <c r="I116" s="134"/>
      <c r="L116" s="134"/>
      <c r="R116" s="650"/>
    </row>
    <row r="117" spans="9:18" s="42" customFormat="1" x14ac:dyDescent="0.2">
      <c r="I117" s="134"/>
      <c r="L117" s="134"/>
      <c r="R117" s="650"/>
    </row>
    <row r="118" spans="9:18" s="42" customFormat="1" x14ac:dyDescent="0.2">
      <c r="I118" s="134"/>
      <c r="L118" s="134"/>
      <c r="R118" s="650"/>
    </row>
    <row r="119" spans="9:18" s="42" customFormat="1" x14ac:dyDescent="0.2">
      <c r="I119" s="134"/>
      <c r="L119" s="134"/>
      <c r="R119" s="650"/>
    </row>
    <row r="120" spans="9:18" s="42" customFormat="1" x14ac:dyDescent="0.2">
      <c r="I120" s="134"/>
      <c r="L120" s="134"/>
      <c r="R120" s="650"/>
    </row>
    <row r="121" spans="9:18" s="42" customFormat="1" x14ac:dyDescent="0.2">
      <c r="I121" s="134"/>
      <c r="L121" s="134"/>
      <c r="R121" s="650"/>
    </row>
    <row r="122" spans="9:18" s="42" customFormat="1" x14ac:dyDescent="0.2">
      <c r="I122" s="134"/>
      <c r="L122" s="134"/>
      <c r="R122" s="650"/>
    </row>
    <row r="123" spans="9:18" s="42" customFormat="1" x14ac:dyDescent="0.2">
      <c r="I123" s="134"/>
      <c r="L123" s="134"/>
      <c r="R123" s="650"/>
    </row>
    <row r="124" spans="9:18" s="42" customFormat="1" x14ac:dyDescent="0.2">
      <c r="I124" s="134"/>
      <c r="L124" s="134"/>
      <c r="R124" s="650"/>
    </row>
    <row r="125" spans="9:18" s="42" customFormat="1" x14ac:dyDescent="0.2">
      <c r="I125" s="134"/>
      <c r="L125" s="134"/>
      <c r="R125" s="650"/>
    </row>
    <row r="126" spans="9:18" s="42" customFormat="1" x14ac:dyDescent="0.2">
      <c r="I126" s="134"/>
      <c r="L126" s="134"/>
      <c r="R126" s="650"/>
    </row>
    <row r="127" spans="9:18" s="42" customFormat="1" x14ac:dyDescent="0.2">
      <c r="I127" s="134"/>
      <c r="L127" s="134"/>
      <c r="R127" s="650"/>
    </row>
    <row r="128" spans="9:18" s="42" customFormat="1" x14ac:dyDescent="0.2">
      <c r="I128" s="134"/>
      <c r="L128" s="134"/>
      <c r="R128" s="650"/>
    </row>
    <row r="129" spans="9:18" s="42" customFormat="1" x14ac:dyDescent="0.2">
      <c r="I129" s="134"/>
      <c r="L129" s="134"/>
      <c r="R129" s="650"/>
    </row>
    <row r="130" spans="9:18" s="42" customFormat="1" x14ac:dyDescent="0.2">
      <c r="I130" s="134"/>
      <c r="L130" s="134"/>
      <c r="R130" s="650"/>
    </row>
    <row r="131" spans="9:18" s="42" customFormat="1" x14ac:dyDescent="0.2">
      <c r="I131" s="134"/>
      <c r="L131" s="134"/>
      <c r="R131" s="650"/>
    </row>
    <row r="132" spans="9:18" s="42" customFormat="1" x14ac:dyDescent="0.2">
      <c r="I132" s="134"/>
      <c r="L132" s="134"/>
      <c r="R132" s="650"/>
    </row>
    <row r="133" spans="9:18" s="42" customFormat="1" x14ac:dyDescent="0.2">
      <c r="I133" s="134"/>
      <c r="L133" s="134"/>
      <c r="R133" s="650"/>
    </row>
    <row r="134" spans="9:18" s="42" customFormat="1" x14ac:dyDescent="0.2">
      <c r="I134" s="134"/>
      <c r="L134" s="134"/>
      <c r="R134" s="650"/>
    </row>
    <row r="135" spans="9:18" s="42" customFormat="1" x14ac:dyDescent="0.2">
      <c r="I135" s="134"/>
      <c r="L135" s="134"/>
      <c r="R135" s="650"/>
    </row>
    <row r="136" spans="9:18" s="42" customFormat="1" x14ac:dyDescent="0.2">
      <c r="I136" s="134"/>
      <c r="L136" s="134"/>
      <c r="R136" s="650"/>
    </row>
    <row r="137" spans="9:18" s="42" customFormat="1" x14ac:dyDescent="0.2">
      <c r="I137" s="134"/>
      <c r="L137" s="134"/>
      <c r="R137" s="650"/>
    </row>
    <row r="138" spans="9:18" s="42" customFormat="1" x14ac:dyDescent="0.2">
      <c r="I138" s="134"/>
      <c r="L138" s="134"/>
      <c r="R138" s="650"/>
    </row>
    <row r="139" spans="9:18" s="42" customFormat="1" x14ac:dyDescent="0.2">
      <c r="I139" s="134"/>
      <c r="L139" s="134"/>
      <c r="R139" s="650"/>
    </row>
    <row r="140" spans="9:18" s="42" customFormat="1" x14ac:dyDescent="0.2">
      <c r="I140" s="134"/>
      <c r="L140" s="134"/>
      <c r="R140" s="650"/>
    </row>
    <row r="141" spans="9:18" s="42" customFormat="1" x14ac:dyDescent="0.2">
      <c r="I141" s="134"/>
      <c r="L141" s="134"/>
      <c r="R141" s="650"/>
    </row>
    <row r="142" spans="9:18" s="42" customFormat="1" x14ac:dyDescent="0.2">
      <c r="I142" s="134"/>
      <c r="L142" s="134"/>
      <c r="R142" s="650"/>
    </row>
    <row r="143" spans="9:18" s="42" customFormat="1" x14ac:dyDescent="0.2">
      <c r="I143" s="134"/>
      <c r="L143" s="134"/>
      <c r="R143" s="650"/>
    </row>
    <row r="144" spans="9:18" s="42" customFormat="1" x14ac:dyDescent="0.2">
      <c r="I144" s="134"/>
      <c r="L144" s="134"/>
      <c r="R144" s="650"/>
    </row>
    <row r="145" spans="9:18" s="42" customFormat="1" x14ac:dyDescent="0.2">
      <c r="I145" s="134"/>
      <c r="L145" s="134"/>
      <c r="R145" s="650"/>
    </row>
    <row r="146" spans="9:18" s="42" customFormat="1" x14ac:dyDescent="0.2">
      <c r="I146" s="134"/>
      <c r="L146" s="134"/>
      <c r="R146" s="650"/>
    </row>
    <row r="147" spans="9:18" s="42" customFormat="1" x14ac:dyDescent="0.2">
      <c r="I147" s="134"/>
      <c r="L147" s="134"/>
      <c r="R147" s="650"/>
    </row>
  </sheetData>
  <autoFilter ref="A15:WVY39" xr:uid="{D525818D-D541-4190-A931-3E3D77C309F2}">
    <filterColumn colId="1" showButton="0"/>
    <filterColumn colId="2" showButton="0"/>
    <filterColumn colId="3" showButton="0"/>
  </autoFilter>
  <mergeCells count="48">
    <mergeCell ref="A13:B13"/>
    <mergeCell ref="C13:Q13"/>
    <mergeCell ref="A1:B3"/>
    <mergeCell ref="C1:O2"/>
    <mergeCell ref="C3:O3"/>
    <mergeCell ref="A5:B5"/>
    <mergeCell ref="C5:E5"/>
    <mergeCell ref="L5:M5"/>
    <mergeCell ref="N5:O5"/>
    <mergeCell ref="C7:Q7"/>
    <mergeCell ref="A9:B9"/>
    <mergeCell ref="C9:Q9"/>
    <mergeCell ref="A11:B11"/>
    <mergeCell ref="C11:Q11"/>
    <mergeCell ref="B15:E15"/>
    <mergeCell ref="B16:E18"/>
    <mergeCell ref="F16:F18"/>
    <mergeCell ref="G16:G18"/>
    <mergeCell ref="B19:E20"/>
    <mergeCell ref="F19:F20"/>
    <mergeCell ref="G19:G20"/>
    <mergeCell ref="B29:E29"/>
    <mergeCell ref="B21:E22"/>
    <mergeCell ref="F21:F22"/>
    <mergeCell ref="G21:G22"/>
    <mergeCell ref="B23:E24"/>
    <mergeCell ref="F23:F24"/>
    <mergeCell ref="G23:G24"/>
    <mergeCell ref="B25:E25"/>
    <mergeCell ref="B26:E26"/>
    <mergeCell ref="B27:E28"/>
    <mergeCell ref="F27:F28"/>
    <mergeCell ref="G27:G28"/>
    <mergeCell ref="G35:G36"/>
    <mergeCell ref="D37:M37"/>
    <mergeCell ref="A38:C39"/>
    <mergeCell ref="D38:M39"/>
    <mergeCell ref="B30:E32"/>
    <mergeCell ref="F30:F32"/>
    <mergeCell ref="G30:G32"/>
    <mergeCell ref="B33:E34"/>
    <mergeCell ref="F33:F34"/>
    <mergeCell ref="G33:G34"/>
    <mergeCell ref="A41:E41"/>
    <mergeCell ref="A42:E42"/>
    <mergeCell ref="A43:E43"/>
    <mergeCell ref="B35:E36"/>
    <mergeCell ref="F35:F36"/>
  </mergeCells>
  <pageMargins left="0.70866141732283472" right="0.70866141732283472" top="0.74803149606299213" bottom="0.74803149606299213" header="0.31496062992125984" footer="0.31496062992125984"/>
  <pageSetup scale="30" fitToHeight="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B50A-F5D0-4ECD-BEF0-C55E09D46281}">
  <sheetPr filterMode="1"/>
  <dimension ref="A1:AQ35"/>
  <sheetViews>
    <sheetView topLeftCell="A12" zoomScale="77" zoomScaleNormal="77" workbookViewId="0">
      <selection activeCell="H31" sqref="H31"/>
    </sheetView>
  </sheetViews>
  <sheetFormatPr baseColWidth="10" defaultRowHeight="15" x14ac:dyDescent="0.25"/>
  <cols>
    <col min="5" max="5" width="7.5703125" customWidth="1"/>
    <col min="6" max="6" width="25" customWidth="1"/>
    <col min="7" max="7" width="23.140625" customWidth="1"/>
    <col min="8" max="8" width="43.28515625" customWidth="1"/>
    <col min="9" max="9" width="24.5703125" customWidth="1"/>
    <col min="10" max="10" width="18.7109375" customWidth="1"/>
    <col min="14" max="14" width="16.28515625" customWidth="1"/>
    <col min="15" max="15" width="26.140625" customWidth="1"/>
    <col min="16" max="16" width="53.85546875" customWidth="1"/>
    <col min="17" max="17" width="21.85546875" customWidth="1"/>
  </cols>
  <sheetData>
    <row r="1" spans="1:43" x14ac:dyDescent="0.25">
      <c r="A1" s="844"/>
      <c r="B1" s="845"/>
      <c r="C1" s="850" t="s">
        <v>147</v>
      </c>
      <c r="D1" s="851"/>
      <c r="E1" s="851"/>
      <c r="F1" s="851"/>
      <c r="G1" s="851"/>
      <c r="H1" s="851"/>
      <c r="I1" s="851"/>
      <c r="J1" s="851"/>
      <c r="K1" s="851"/>
      <c r="L1" s="851"/>
      <c r="M1" s="851"/>
      <c r="N1" s="851"/>
      <c r="O1" s="852"/>
      <c r="P1" s="27" t="s">
        <v>148</v>
      </c>
      <c r="Q1" s="102" t="s">
        <v>149</v>
      </c>
    </row>
    <row r="2" spans="1:43" x14ac:dyDescent="0.25">
      <c r="A2" s="846"/>
      <c r="B2" s="847"/>
      <c r="C2" s="853"/>
      <c r="D2" s="854"/>
      <c r="E2" s="854"/>
      <c r="F2" s="854"/>
      <c r="G2" s="854"/>
      <c r="H2" s="854"/>
      <c r="I2" s="854"/>
      <c r="J2" s="854"/>
      <c r="K2" s="854"/>
      <c r="L2" s="854"/>
      <c r="M2" s="854"/>
      <c r="N2" s="854"/>
      <c r="O2" s="855"/>
      <c r="P2" s="27" t="s">
        <v>150</v>
      </c>
      <c r="Q2" s="103" t="s">
        <v>151</v>
      </c>
    </row>
    <row r="3" spans="1:43" s="614" customFormat="1" ht="12.75" x14ac:dyDescent="0.25">
      <c r="A3" s="848"/>
      <c r="B3" s="849"/>
      <c r="C3" s="856" t="s">
        <v>152</v>
      </c>
      <c r="D3" s="857"/>
      <c r="E3" s="857"/>
      <c r="F3" s="857"/>
      <c r="G3" s="857"/>
      <c r="H3" s="857"/>
      <c r="I3" s="857"/>
      <c r="J3" s="857"/>
      <c r="K3" s="857"/>
      <c r="L3" s="857"/>
      <c r="M3" s="857"/>
      <c r="N3" s="857"/>
      <c r="O3" s="858"/>
      <c r="P3" s="76" t="s">
        <v>153</v>
      </c>
      <c r="Q3" s="105" t="s">
        <v>154</v>
      </c>
      <c r="R3" s="109" t="s">
        <v>385</v>
      </c>
      <c r="S3" s="678"/>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row>
    <row r="4" spans="1:43" s="57" customFormat="1" ht="21.75" customHeight="1" x14ac:dyDescent="0.25">
      <c r="A4" s="106"/>
      <c r="B4" s="10"/>
      <c r="C4" s="10"/>
      <c r="D4" s="10"/>
      <c r="E4" s="10"/>
      <c r="F4" s="10"/>
      <c r="G4" s="10"/>
      <c r="H4" s="10"/>
      <c r="I4" s="107"/>
      <c r="J4" s="10"/>
      <c r="K4" s="10"/>
      <c r="L4" s="107"/>
      <c r="M4" s="10"/>
      <c r="N4" s="10"/>
      <c r="O4" s="10"/>
      <c r="P4" s="10"/>
      <c r="Q4" s="10"/>
      <c r="R4" s="170">
        <v>1</v>
      </c>
      <c r="S4" s="481"/>
      <c r="T4" s="80"/>
      <c r="U4" s="80"/>
      <c r="V4" s="80"/>
      <c r="W4" s="80"/>
      <c r="X4" s="80"/>
      <c r="Y4" s="80"/>
      <c r="Z4" s="80"/>
      <c r="AA4" s="80"/>
      <c r="AB4" s="80"/>
      <c r="AC4" s="80"/>
      <c r="AD4" s="80"/>
      <c r="AE4" s="80"/>
      <c r="AF4" s="80"/>
      <c r="AG4" s="80"/>
      <c r="AH4" s="80"/>
      <c r="AI4" s="80"/>
      <c r="AJ4" s="80"/>
      <c r="AK4" s="80"/>
      <c r="AL4" s="80"/>
      <c r="AM4" s="80"/>
      <c r="AN4" s="80"/>
      <c r="AO4" s="80"/>
      <c r="AP4" s="80"/>
      <c r="AQ4" s="80"/>
    </row>
    <row r="5" spans="1:43" s="57" customFormat="1" ht="60.75" customHeight="1" x14ac:dyDescent="0.2">
      <c r="A5" s="933" t="s">
        <v>35</v>
      </c>
      <c r="B5" s="933"/>
      <c r="C5" s="590">
        <v>43655</v>
      </c>
      <c r="D5" s="10"/>
      <c r="E5" s="168"/>
      <c r="F5" s="169" t="s">
        <v>83</v>
      </c>
      <c r="G5" s="590">
        <v>43662</v>
      </c>
      <c r="H5" s="1006" t="s">
        <v>37</v>
      </c>
      <c r="I5" s="1007"/>
      <c r="J5" s="590">
        <v>43830</v>
      </c>
      <c r="K5" s="1006" t="s">
        <v>38</v>
      </c>
      <c r="L5" s="1008"/>
      <c r="M5" s="1007"/>
      <c r="N5" s="1009">
        <f>MAX(L18:L28)</f>
        <v>43830</v>
      </c>
      <c r="O5" s="1009"/>
      <c r="P5" s="10"/>
      <c r="Q5" s="10"/>
      <c r="R5" s="170">
        <v>1</v>
      </c>
      <c r="S5" s="481"/>
      <c r="T5" s="80"/>
      <c r="U5" s="80"/>
      <c r="V5" s="80"/>
      <c r="W5" s="80"/>
      <c r="X5" s="80"/>
      <c r="Y5" s="80"/>
      <c r="Z5" s="80"/>
      <c r="AA5" s="80"/>
      <c r="AB5" s="80"/>
      <c r="AC5" s="80"/>
      <c r="AD5" s="80"/>
      <c r="AE5" s="80"/>
      <c r="AF5" s="80"/>
      <c r="AG5" s="80"/>
      <c r="AH5" s="80"/>
      <c r="AI5" s="80"/>
      <c r="AJ5" s="80"/>
      <c r="AK5" s="80"/>
      <c r="AL5" s="80"/>
      <c r="AM5" s="80"/>
      <c r="AN5" s="80"/>
      <c r="AO5" s="80"/>
      <c r="AP5" s="80"/>
      <c r="AQ5" s="80"/>
    </row>
    <row r="6" spans="1:43" s="57" customFormat="1" ht="39" customHeight="1" x14ac:dyDescent="0.25">
      <c r="A6" s="106"/>
      <c r="B6" s="10"/>
      <c r="C6" s="10"/>
      <c r="D6" s="10"/>
      <c r="E6" s="10"/>
      <c r="F6" s="10"/>
      <c r="G6" s="10"/>
      <c r="H6" s="10"/>
      <c r="I6" s="107"/>
      <c r="J6" s="10"/>
      <c r="K6" s="10"/>
      <c r="L6" s="107"/>
      <c r="M6" s="10"/>
      <c r="N6" s="10"/>
      <c r="O6" s="10"/>
      <c r="P6" s="10"/>
      <c r="Q6" s="10"/>
      <c r="R6" s="170">
        <v>1</v>
      </c>
      <c r="S6" s="481"/>
      <c r="T6" s="80"/>
      <c r="U6" s="80"/>
      <c r="V6" s="80"/>
      <c r="W6" s="80"/>
      <c r="X6" s="80"/>
      <c r="Y6" s="80"/>
      <c r="Z6" s="80"/>
      <c r="AA6" s="80"/>
      <c r="AB6" s="80"/>
      <c r="AC6" s="80"/>
      <c r="AD6" s="80"/>
      <c r="AE6" s="80"/>
      <c r="AF6" s="80"/>
      <c r="AG6" s="80"/>
      <c r="AH6" s="80"/>
      <c r="AI6" s="80"/>
      <c r="AJ6" s="80"/>
      <c r="AK6" s="80"/>
      <c r="AL6" s="80"/>
      <c r="AM6" s="80"/>
      <c r="AN6" s="80"/>
      <c r="AO6" s="80"/>
      <c r="AP6" s="80"/>
      <c r="AQ6" s="80"/>
    </row>
    <row r="7" spans="1:43" s="57" customFormat="1" ht="82.5" hidden="1" customHeight="1" x14ac:dyDescent="0.2">
      <c r="A7" s="108" t="s">
        <v>39</v>
      </c>
      <c r="B7" s="10"/>
      <c r="C7" s="1276" t="s">
        <v>1170</v>
      </c>
      <c r="D7" s="977"/>
      <c r="E7" s="977"/>
      <c r="F7" s="977"/>
      <c r="G7" s="977"/>
      <c r="H7" s="977"/>
      <c r="I7" s="977"/>
      <c r="J7" s="977"/>
      <c r="K7" s="977"/>
      <c r="L7" s="977"/>
      <c r="M7" s="977"/>
      <c r="N7" s="977"/>
      <c r="O7" s="977"/>
      <c r="P7" s="977"/>
      <c r="Q7" s="978"/>
      <c r="R7" s="170"/>
      <c r="S7" s="481"/>
      <c r="T7" s="80"/>
      <c r="U7" s="80"/>
      <c r="V7" s="80"/>
      <c r="W7" s="80"/>
      <c r="X7" s="80"/>
      <c r="Y7" s="80"/>
      <c r="Z7" s="80"/>
      <c r="AA7" s="80"/>
      <c r="AB7" s="80"/>
      <c r="AC7" s="80"/>
      <c r="AD7" s="80"/>
      <c r="AE7" s="80"/>
      <c r="AF7" s="80"/>
      <c r="AG7" s="80"/>
      <c r="AH7" s="80"/>
      <c r="AI7" s="80"/>
      <c r="AJ7" s="80"/>
      <c r="AK7" s="80"/>
      <c r="AL7" s="80"/>
      <c r="AM7" s="80"/>
      <c r="AN7" s="80"/>
      <c r="AO7" s="80"/>
      <c r="AP7" s="80"/>
      <c r="AQ7" s="80"/>
    </row>
    <row r="8" spans="1:43" s="57" customFormat="1" ht="23.25" hidden="1" customHeight="1" x14ac:dyDescent="0.2">
      <c r="A8" s="108"/>
      <c r="B8" s="10"/>
      <c r="C8" s="10"/>
      <c r="D8" s="10"/>
      <c r="E8" s="10"/>
      <c r="F8" s="10"/>
      <c r="G8" s="10"/>
      <c r="H8" s="10"/>
      <c r="I8" s="107"/>
      <c r="J8" s="10"/>
      <c r="K8" s="10"/>
      <c r="L8" s="107"/>
      <c r="M8" s="10"/>
      <c r="N8" s="10"/>
      <c r="O8" s="10"/>
      <c r="P8" s="10"/>
      <c r="Q8" s="10"/>
      <c r="R8" s="170">
        <v>1</v>
      </c>
      <c r="S8" s="481"/>
      <c r="T8" s="80"/>
      <c r="U8" s="80"/>
      <c r="V8" s="80"/>
      <c r="W8" s="80"/>
      <c r="X8" s="80"/>
      <c r="Y8" s="80"/>
      <c r="Z8" s="80"/>
      <c r="AA8" s="80"/>
      <c r="AB8" s="80"/>
      <c r="AC8" s="80"/>
      <c r="AD8" s="80"/>
      <c r="AE8" s="80"/>
      <c r="AF8" s="80"/>
      <c r="AG8" s="80"/>
      <c r="AH8" s="80"/>
      <c r="AI8" s="80"/>
      <c r="AJ8" s="80"/>
      <c r="AK8" s="80"/>
      <c r="AL8" s="80"/>
      <c r="AM8" s="80"/>
      <c r="AN8" s="80"/>
      <c r="AO8" s="80"/>
      <c r="AP8" s="80"/>
      <c r="AQ8" s="80"/>
    </row>
    <row r="9" spans="1:43" s="57" customFormat="1" ht="146.25" customHeight="1" x14ac:dyDescent="0.2">
      <c r="A9" s="979" t="s">
        <v>41</v>
      </c>
      <c r="B9" s="979"/>
      <c r="C9" s="1010" t="s">
        <v>1171</v>
      </c>
      <c r="D9" s="1011"/>
      <c r="E9" s="1011"/>
      <c r="F9" s="1011"/>
      <c r="G9" s="1011"/>
      <c r="H9" s="1011"/>
      <c r="I9" s="1011"/>
      <c r="J9" s="1011"/>
      <c r="K9" s="1011"/>
      <c r="L9" s="1011"/>
      <c r="M9" s="1011"/>
      <c r="N9" s="1011"/>
      <c r="O9" s="1011"/>
      <c r="P9" s="1011"/>
      <c r="Q9" s="1012"/>
      <c r="R9" s="170">
        <v>1</v>
      </c>
      <c r="S9" s="481"/>
      <c r="T9" s="80"/>
      <c r="U9" s="80"/>
      <c r="V9" s="80"/>
      <c r="W9" s="80"/>
      <c r="X9" s="80"/>
      <c r="Y9" s="80"/>
      <c r="Z9" s="80"/>
      <c r="AA9" s="80"/>
      <c r="AB9" s="80"/>
      <c r="AC9" s="80"/>
      <c r="AD9" s="80"/>
      <c r="AE9" s="80"/>
      <c r="AF9" s="80"/>
      <c r="AG9" s="80"/>
      <c r="AH9" s="80"/>
      <c r="AI9" s="80"/>
      <c r="AJ9" s="80"/>
      <c r="AK9" s="80"/>
      <c r="AL9" s="80"/>
      <c r="AM9" s="80"/>
      <c r="AN9" s="80"/>
      <c r="AO9" s="80"/>
      <c r="AP9" s="80"/>
      <c r="AQ9" s="80"/>
    </row>
    <row r="10" spans="1:43" s="57" customFormat="1" ht="28.5" customHeight="1" x14ac:dyDescent="0.2">
      <c r="A10" s="575"/>
      <c r="B10" s="575"/>
      <c r="C10" s="11"/>
      <c r="D10" s="11"/>
      <c r="E10" s="11"/>
      <c r="F10" s="11"/>
      <c r="G10" s="11"/>
      <c r="H10" s="11"/>
      <c r="I10" s="77"/>
      <c r="J10" s="11"/>
      <c r="K10" s="11"/>
      <c r="L10" s="77"/>
      <c r="M10" s="11"/>
      <c r="N10" s="11"/>
      <c r="O10" s="10"/>
      <c r="P10" s="10"/>
      <c r="Q10" s="10"/>
      <c r="R10" s="170">
        <v>1</v>
      </c>
      <c r="S10" s="481"/>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s="57" customFormat="1" ht="47.25" customHeight="1" x14ac:dyDescent="0.2">
      <c r="A11" s="979" t="s">
        <v>43</v>
      </c>
      <c r="B11" s="979"/>
      <c r="C11" s="1013" t="s">
        <v>1172</v>
      </c>
      <c r="D11" s="977"/>
      <c r="E11" s="977"/>
      <c r="F11" s="977"/>
      <c r="G11" s="977"/>
      <c r="H11" s="977"/>
      <c r="I11" s="977"/>
      <c r="J11" s="977"/>
      <c r="K11" s="977"/>
      <c r="L11" s="977"/>
      <c r="M11" s="977"/>
      <c r="N11" s="977"/>
      <c r="O11" s="977"/>
      <c r="P11" s="977"/>
      <c r="Q11" s="978"/>
      <c r="R11" s="170"/>
      <c r="S11" s="481"/>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3" s="57" customFormat="1" ht="16.5" customHeight="1" x14ac:dyDescent="0.2">
      <c r="A12" s="575"/>
      <c r="B12" s="575"/>
      <c r="C12" s="11"/>
      <c r="D12" s="11"/>
      <c r="E12" s="11"/>
      <c r="F12" s="11"/>
      <c r="G12" s="11"/>
      <c r="H12" s="11"/>
      <c r="I12" s="77"/>
      <c r="J12" s="11"/>
      <c r="K12" s="11"/>
      <c r="L12" s="77"/>
      <c r="M12" s="11"/>
      <c r="N12" s="11"/>
      <c r="O12" s="10"/>
      <c r="P12" s="10"/>
      <c r="Q12" s="10"/>
      <c r="R12" s="170"/>
      <c r="S12" s="481"/>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s="57" customFormat="1" ht="165" customHeight="1" x14ac:dyDescent="0.2">
      <c r="A13" s="979" t="s">
        <v>45</v>
      </c>
      <c r="B13" s="979"/>
      <c r="C13" s="981" t="s">
        <v>1173</v>
      </c>
      <c r="D13" s="982"/>
      <c r="E13" s="982"/>
      <c r="F13" s="982"/>
      <c r="G13" s="982"/>
      <c r="H13" s="982"/>
      <c r="I13" s="982"/>
      <c r="J13" s="982"/>
      <c r="K13" s="982"/>
      <c r="L13" s="982"/>
      <c r="M13" s="982"/>
      <c r="N13" s="982"/>
      <c r="O13" s="982"/>
      <c r="P13" s="982"/>
      <c r="Q13" s="983"/>
      <c r="R13" s="170"/>
      <c r="S13" s="481"/>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s="57" customFormat="1" ht="44.25" customHeight="1" x14ac:dyDescent="0.2">
      <c r="A14" s="575"/>
      <c r="B14" s="575"/>
      <c r="C14" s="11"/>
      <c r="D14" s="11"/>
      <c r="E14" s="11"/>
      <c r="F14" s="11"/>
      <c r="G14" s="11"/>
      <c r="H14" s="11"/>
      <c r="I14" s="77"/>
      <c r="J14" s="11"/>
      <c r="K14" s="11"/>
      <c r="L14" s="77"/>
      <c r="M14" s="11"/>
      <c r="N14" s="11"/>
      <c r="O14" s="10"/>
      <c r="P14" s="10"/>
      <c r="Q14" s="10"/>
      <c r="R14" s="170"/>
      <c r="S14" s="481"/>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row>
    <row r="15" spans="1:43" s="57" customFormat="1" ht="57.75" customHeight="1" x14ac:dyDescent="0.25">
      <c r="A15" s="106" t="s">
        <v>47</v>
      </c>
      <c r="B15" s="10"/>
      <c r="C15" s="10"/>
      <c r="D15" s="10"/>
      <c r="E15" s="10"/>
      <c r="F15" s="10"/>
      <c r="G15" s="10"/>
      <c r="H15" s="10"/>
      <c r="I15" s="107"/>
      <c r="J15" s="10"/>
      <c r="K15" s="10"/>
      <c r="L15" s="107"/>
      <c r="M15" s="10"/>
      <c r="N15" s="10"/>
      <c r="O15" s="10"/>
      <c r="P15" s="10"/>
      <c r="Q15" s="10"/>
      <c r="R15" s="170"/>
      <c r="S15" s="481"/>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row>
    <row r="16" spans="1:43" ht="15.75" x14ac:dyDescent="0.25">
      <c r="A16" s="106"/>
      <c r="B16" s="10"/>
      <c r="C16" s="10"/>
      <c r="D16" s="10"/>
      <c r="E16" s="10"/>
      <c r="F16" s="10"/>
      <c r="G16" s="10"/>
      <c r="H16" s="10"/>
      <c r="I16" s="107"/>
      <c r="J16" s="10"/>
      <c r="K16" s="10"/>
      <c r="L16" s="107"/>
      <c r="M16" s="10"/>
      <c r="N16" s="10"/>
      <c r="O16" s="10"/>
      <c r="P16" s="10"/>
      <c r="Q16" s="10"/>
    </row>
    <row r="19" spans="1:17" ht="36" x14ac:dyDescent="0.25">
      <c r="A19" s="281" t="s">
        <v>48</v>
      </c>
      <c r="B19" s="837" t="s">
        <v>49</v>
      </c>
      <c r="C19" s="838"/>
      <c r="D19" s="838"/>
      <c r="E19" s="839"/>
      <c r="F19" s="576" t="s">
        <v>381</v>
      </c>
      <c r="G19" s="576" t="s">
        <v>50</v>
      </c>
      <c r="H19" s="109" t="s">
        <v>51</v>
      </c>
      <c r="I19" s="109" t="s">
        <v>52</v>
      </c>
      <c r="J19" s="109" t="s">
        <v>53</v>
      </c>
      <c r="K19" s="109" t="s">
        <v>54</v>
      </c>
      <c r="L19" s="109" t="s">
        <v>55</v>
      </c>
      <c r="M19" s="109" t="s">
        <v>56</v>
      </c>
      <c r="N19" s="109" t="s">
        <v>57</v>
      </c>
      <c r="O19" s="109" t="s">
        <v>58</v>
      </c>
      <c r="P19" s="109" t="s">
        <v>158</v>
      </c>
      <c r="Q19" s="109" t="s">
        <v>60</v>
      </c>
    </row>
    <row r="20" spans="1:17" ht="84" hidden="1" x14ac:dyDescent="0.25">
      <c r="A20" s="1255">
        <v>1</v>
      </c>
      <c r="B20" s="1265" t="s">
        <v>1174</v>
      </c>
      <c r="C20" s="1266"/>
      <c r="D20" s="1266"/>
      <c r="E20" s="1267"/>
      <c r="F20" s="1263" t="s">
        <v>1175</v>
      </c>
      <c r="G20" s="1271" t="s">
        <v>1176</v>
      </c>
      <c r="H20" s="586" t="s">
        <v>1177</v>
      </c>
      <c r="I20" s="601" t="s">
        <v>1178</v>
      </c>
      <c r="J20" s="601" t="s">
        <v>1179</v>
      </c>
      <c r="K20" s="194">
        <v>4</v>
      </c>
      <c r="L20" s="86">
        <v>43830</v>
      </c>
      <c r="M20" s="679">
        <v>43815</v>
      </c>
      <c r="N20" s="680">
        <v>1</v>
      </c>
      <c r="O20" s="601">
        <v>0</v>
      </c>
      <c r="P20" s="586" t="s">
        <v>1387</v>
      </c>
      <c r="Q20" s="97"/>
    </row>
    <row r="21" spans="1:17" ht="72" hidden="1" x14ac:dyDescent="0.25">
      <c r="A21" s="1277"/>
      <c r="B21" s="1278"/>
      <c r="C21" s="1279"/>
      <c r="D21" s="1279"/>
      <c r="E21" s="1280"/>
      <c r="F21" s="1281"/>
      <c r="G21" s="1282"/>
      <c r="H21" s="586" t="s">
        <v>1180</v>
      </c>
      <c r="I21" s="601" t="s">
        <v>1178</v>
      </c>
      <c r="J21" s="601" t="s">
        <v>1181</v>
      </c>
      <c r="K21" s="194">
        <v>4</v>
      </c>
      <c r="L21" s="86">
        <v>43830</v>
      </c>
      <c r="M21" s="681"/>
      <c r="N21" s="680">
        <v>1</v>
      </c>
      <c r="O21" s="601">
        <v>0</v>
      </c>
      <c r="P21" s="586" t="s">
        <v>1388</v>
      </c>
      <c r="Q21" s="682"/>
    </row>
    <row r="22" spans="1:17" ht="72" hidden="1" x14ac:dyDescent="0.25">
      <c r="A22" s="1256"/>
      <c r="B22" s="1268"/>
      <c r="C22" s="1269"/>
      <c r="D22" s="1269"/>
      <c r="E22" s="1270"/>
      <c r="F22" s="1264"/>
      <c r="G22" s="1272"/>
      <c r="H22" s="586" t="s">
        <v>1182</v>
      </c>
      <c r="I22" s="601" t="s">
        <v>876</v>
      </c>
      <c r="J22" s="601" t="s">
        <v>1183</v>
      </c>
      <c r="K22" s="194">
        <v>4</v>
      </c>
      <c r="L22" s="86">
        <v>43830</v>
      </c>
      <c r="M22" s="679">
        <v>43815</v>
      </c>
      <c r="N22" s="680">
        <v>1</v>
      </c>
      <c r="O22" s="601">
        <v>0</v>
      </c>
      <c r="P22" s="586" t="s">
        <v>1389</v>
      </c>
      <c r="Q22" s="97"/>
    </row>
    <row r="23" spans="1:17" ht="107.25" hidden="1" customHeight="1" x14ac:dyDescent="0.25">
      <c r="A23" s="611"/>
      <c r="B23" s="1273" t="s">
        <v>1390</v>
      </c>
      <c r="C23" s="1274"/>
      <c r="D23" s="1274"/>
      <c r="E23" s="1275"/>
      <c r="F23" s="612" t="s">
        <v>1391</v>
      </c>
      <c r="G23" s="610"/>
      <c r="H23" s="586"/>
      <c r="I23" s="601"/>
      <c r="J23" s="601"/>
      <c r="K23" s="194"/>
      <c r="L23" s="86"/>
      <c r="M23" s="67"/>
      <c r="N23" s="586"/>
      <c r="O23" s="586"/>
      <c r="P23" s="586"/>
      <c r="Q23" s="97"/>
    </row>
    <row r="24" spans="1:17" ht="72" hidden="1" x14ac:dyDescent="0.25">
      <c r="A24" s="1255">
        <v>3</v>
      </c>
      <c r="B24" s="1265" t="s">
        <v>1184</v>
      </c>
      <c r="C24" s="1266"/>
      <c r="D24" s="1266"/>
      <c r="E24" s="1267"/>
      <c r="F24" s="1263" t="s">
        <v>1185</v>
      </c>
      <c r="G24" s="1271" t="s">
        <v>1186</v>
      </c>
      <c r="H24" s="586" t="s">
        <v>1187</v>
      </c>
      <c r="I24" s="601" t="s">
        <v>1188</v>
      </c>
      <c r="J24" s="601" t="s">
        <v>766</v>
      </c>
      <c r="K24" s="194">
        <v>1</v>
      </c>
      <c r="L24" s="86">
        <v>43738</v>
      </c>
      <c r="M24" s="681">
        <v>43815</v>
      </c>
      <c r="N24" s="680">
        <v>1</v>
      </c>
      <c r="O24" s="601">
        <v>0</v>
      </c>
      <c r="P24" s="586" t="s">
        <v>1392</v>
      </c>
      <c r="Q24" s="97"/>
    </row>
    <row r="25" spans="1:17" ht="156" hidden="1" x14ac:dyDescent="0.25">
      <c r="A25" s="1256"/>
      <c r="B25" s="1268"/>
      <c r="C25" s="1269"/>
      <c r="D25" s="1269"/>
      <c r="E25" s="1270"/>
      <c r="F25" s="1264"/>
      <c r="G25" s="1272"/>
      <c r="H25" s="586" t="s">
        <v>1393</v>
      </c>
      <c r="I25" s="601" t="s">
        <v>348</v>
      </c>
      <c r="J25" s="601" t="s">
        <v>1189</v>
      </c>
      <c r="K25" s="194">
        <v>1</v>
      </c>
      <c r="L25" s="86">
        <v>43738</v>
      </c>
      <c r="M25" s="681">
        <v>43815</v>
      </c>
      <c r="N25" s="680">
        <v>1</v>
      </c>
      <c r="O25" s="601">
        <v>0</v>
      </c>
      <c r="P25" s="586" t="s">
        <v>1394</v>
      </c>
      <c r="Q25" s="97"/>
    </row>
    <row r="26" spans="1:17" ht="60" hidden="1" x14ac:dyDescent="0.25">
      <c r="A26" s="1255">
        <v>4</v>
      </c>
      <c r="B26" s="1265" t="s">
        <v>1190</v>
      </c>
      <c r="C26" s="1266"/>
      <c r="D26" s="1266"/>
      <c r="E26" s="1267"/>
      <c r="F26" s="1263" t="s">
        <v>1191</v>
      </c>
      <c r="G26" s="1271" t="s">
        <v>1192</v>
      </c>
      <c r="H26" s="586" t="s">
        <v>1193</v>
      </c>
      <c r="I26" s="601" t="s">
        <v>1188</v>
      </c>
      <c r="J26" s="601" t="s">
        <v>766</v>
      </c>
      <c r="K26" s="194">
        <v>1</v>
      </c>
      <c r="L26" s="86">
        <v>43738</v>
      </c>
      <c r="M26" s="86">
        <v>43815</v>
      </c>
      <c r="N26" s="680">
        <v>1</v>
      </c>
      <c r="O26" s="64">
        <v>0</v>
      </c>
      <c r="P26" s="586" t="s">
        <v>1395</v>
      </c>
      <c r="Q26" s="97"/>
    </row>
    <row r="27" spans="1:17" ht="144" hidden="1" x14ac:dyDescent="0.25">
      <c r="A27" s="1256"/>
      <c r="B27" s="1268"/>
      <c r="C27" s="1269"/>
      <c r="D27" s="1269"/>
      <c r="E27" s="1270"/>
      <c r="F27" s="1264"/>
      <c r="G27" s="1272"/>
      <c r="H27" s="586" t="s">
        <v>1396</v>
      </c>
      <c r="I27" s="601" t="s">
        <v>348</v>
      </c>
      <c r="J27" s="601" t="s">
        <v>1189</v>
      </c>
      <c r="K27" s="194">
        <v>1</v>
      </c>
      <c r="L27" s="86">
        <v>43738</v>
      </c>
      <c r="M27" s="86">
        <v>43815</v>
      </c>
      <c r="N27" s="680">
        <v>1</v>
      </c>
      <c r="O27" s="64">
        <v>0</v>
      </c>
      <c r="P27" s="586" t="s">
        <v>1397</v>
      </c>
      <c r="Q27" s="97"/>
    </row>
    <row r="28" spans="1:17" ht="156" hidden="1" x14ac:dyDescent="0.25">
      <c r="A28" s="613">
        <v>5</v>
      </c>
      <c r="B28" s="1252" t="s">
        <v>1194</v>
      </c>
      <c r="C28" s="1253"/>
      <c r="D28" s="1253"/>
      <c r="E28" s="1254"/>
      <c r="F28" s="587" t="s">
        <v>1195</v>
      </c>
      <c r="G28" s="587" t="s">
        <v>1196</v>
      </c>
      <c r="H28" s="586" t="s">
        <v>1197</v>
      </c>
      <c r="I28" s="601" t="s">
        <v>283</v>
      </c>
      <c r="J28" s="586" t="s">
        <v>1198</v>
      </c>
      <c r="K28" s="194">
        <v>1</v>
      </c>
      <c r="L28" s="86">
        <v>43768</v>
      </c>
      <c r="M28" s="65">
        <v>43815</v>
      </c>
      <c r="N28" s="680">
        <v>1</v>
      </c>
      <c r="O28" s="146">
        <v>0</v>
      </c>
      <c r="P28" s="79" t="s">
        <v>1398</v>
      </c>
      <c r="Q28" s="97"/>
    </row>
    <row r="29" spans="1:17" ht="156" hidden="1" x14ac:dyDescent="0.25">
      <c r="A29" s="613">
        <v>6</v>
      </c>
      <c r="B29" s="1252" t="s">
        <v>1199</v>
      </c>
      <c r="C29" s="1253"/>
      <c r="D29" s="1253"/>
      <c r="E29" s="1254"/>
      <c r="F29" s="587" t="s">
        <v>1200</v>
      </c>
      <c r="G29" s="587" t="s">
        <v>1196</v>
      </c>
      <c r="H29" s="586" t="s">
        <v>1399</v>
      </c>
      <c r="I29" s="601" t="s">
        <v>348</v>
      </c>
      <c r="J29" s="601" t="s">
        <v>1201</v>
      </c>
      <c r="K29" s="194">
        <v>1</v>
      </c>
      <c r="L29" s="86">
        <v>43768</v>
      </c>
      <c r="M29" s="679">
        <v>43815</v>
      </c>
      <c r="N29" s="680">
        <v>1</v>
      </c>
      <c r="O29" s="146">
        <v>0</v>
      </c>
      <c r="P29" s="586" t="s">
        <v>1400</v>
      </c>
      <c r="Q29" s="97"/>
    </row>
    <row r="30" spans="1:17" ht="48" hidden="1" x14ac:dyDescent="0.25">
      <c r="A30" s="1255">
        <v>7</v>
      </c>
      <c r="B30" s="1257" t="s">
        <v>1202</v>
      </c>
      <c r="C30" s="1258"/>
      <c r="D30" s="1258"/>
      <c r="E30" s="1259"/>
      <c r="F30" s="1263" t="s">
        <v>784</v>
      </c>
      <c r="G30" s="1263" t="s">
        <v>266</v>
      </c>
      <c r="H30" s="586" t="s">
        <v>637</v>
      </c>
      <c r="I30" s="586" t="s">
        <v>720</v>
      </c>
      <c r="J30" s="586" t="s">
        <v>721</v>
      </c>
      <c r="K30" s="194">
        <v>1</v>
      </c>
      <c r="L30" s="86">
        <v>43830</v>
      </c>
      <c r="M30" s="681">
        <v>43815</v>
      </c>
      <c r="N30" s="683">
        <v>1</v>
      </c>
      <c r="O30" s="480">
        <v>0</v>
      </c>
      <c r="P30" s="79" t="s">
        <v>1401</v>
      </c>
      <c r="Q30" s="97"/>
    </row>
    <row r="31" spans="1:17" ht="36" x14ac:dyDescent="0.25">
      <c r="A31" s="1256"/>
      <c r="B31" s="1260"/>
      <c r="C31" s="1261"/>
      <c r="D31" s="1261"/>
      <c r="E31" s="1262"/>
      <c r="F31" s="1264"/>
      <c r="G31" s="1264"/>
      <c r="H31" s="586" t="s">
        <v>901</v>
      </c>
      <c r="I31" s="586" t="s">
        <v>1188</v>
      </c>
      <c r="J31" s="586" t="s">
        <v>724</v>
      </c>
      <c r="K31" s="194">
        <v>1</v>
      </c>
      <c r="L31" s="86">
        <v>43830</v>
      </c>
      <c r="M31" s="681"/>
      <c r="N31" s="683">
        <v>0</v>
      </c>
      <c r="O31" s="79" t="s">
        <v>724</v>
      </c>
      <c r="P31" s="79" t="s">
        <v>1402</v>
      </c>
      <c r="Q31" s="97"/>
    </row>
    <row r="33" spans="1:7" ht="30" x14ac:dyDescent="0.25">
      <c r="A33" s="943" t="s">
        <v>78</v>
      </c>
      <c r="B33" s="943"/>
      <c r="C33" s="943"/>
      <c r="D33" s="943"/>
      <c r="E33" s="943"/>
      <c r="F33" s="114" t="s">
        <v>270</v>
      </c>
      <c r="G33" s="114" t="s">
        <v>271</v>
      </c>
    </row>
    <row r="34" spans="1:7" x14ac:dyDescent="0.25">
      <c r="A34" s="944" t="s">
        <v>81</v>
      </c>
      <c r="B34" s="944"/>
      <c r="C34" s="944"/>
      <c r="D34" s="944"/>
      <c r="E34" s="944"/>
      <c r="F34" s="684">
        <f>SUM(N20:N31)/11</f>
        <v>0.90909090909090906</v>
      </c>
      <c r="G34" s="187">
        <v>1</v>
      </c>
    </row>
    <row r="35" spans="1:7" x14ac:dyDescent="0.25">
      <c r="A35" s="944" t="s">
        <v>82</v>
      </c>
      <c r="B35" s="944"/>
      <c r="C35" s="944"/>
      <c r="D35" s="944"/>
      <c r="E35" s="944"/>
      <c r="F35" s="684">
        <f>SUM(N20:N32)/11</f>
        <v>0.90909090909090906</v>
      </c>
      <c r="G35" s="188">
        <v>1</v>
      </c>
    </row>
  </sheetData>
  <autoFilter ref="A19:AQ31" xr:uid="{EC0D8CD3-23AB-4BF7-80F8-CFF0331E2F8D}">
    <filterColumn colId="1" showButton="0"/>
    <filterColumn colId="2" showButton="0"/>
    <filterColumn colId="3" showButton="0"/>
    <filterColumn colId="13">
      <filters>
        <filter val="0%"/>
      </filters>
    </filterColumn>
  </autoFilter>
  <mergeCells count="37">
    <mergeCell ref="A1:B3"/>
    <mergeCell ref="C1:O2"/>
    <mergeCell ref="C3:O3"/>
    <mergeCell ref="A5:B5"/>
    <mergeCell ref="H5:I5"/>
    <mergeCell ref="K5:M5"/>
    <mergeCell ref="N5:O5"/>
    <mergeCell ref="B23:E23"/>
    <mergeCell ref="C7:Q7"/>
    <mergeCell ref="A9:B9"/>
    <mergeCell ref="C9:Q9"/>
    <mergeCell ref="A11:B11"/>
    <mergeCell ref="C11:Q11"/>
    <mergeCell ref="A13:B13"/>
    <mergeCell ref="C13:Q13"/>
    <mergeCell ref="B19:E19"/>
    <mergeCell ref="A20:A22"/>
    <mergeCell ref="B20:E22"/>
    <mergeCell ref="F20:F22"/>
    <mergeCell ref="G20:G22"/>
    <mergeCell ref="F30:F31"/>
    <mergeCell ref="G30:G31"/>
    <mergeCell ref="A24:A25"/>
    <mergeCell ref="B24:E25"/>
    <mergeCell ref="F24:F25"/>
    <mergeCell ref="G24:G25"/>
    <mergeCell ref="A26:A27"/>
    <mergeCell ref="B26:E27"/>
    <mergeCell ref="F26:F27"/>
    <mergeCell ref="G26:G27"/>
    <mergeCell ref="A33:E33"/>
    <mergeCell ref="A34:E34"/>
    <mergeCell ref="A35:E35"/>
    <mergeCell ref="B28:E28"/>
    <mergeCell ref="B29:E29"/>
    <mergeCell ref="A30:A31"/>
    <mergeCell ref="B30:E3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79FD-A740-49FA-B6F1-E46ABF7E380B}">
  <sheetPr filterMode="1">
    <pageSetUpPr fitToPage="1"/>
  </sheetPr>
  <dimension ref="A1:R44"/>
  <sheetViews>
    <sheetView topLeftCell="G20" zoomScale="82" zoomScaleNormal="82" zoomScaleSheetLayoutView="100" zoomScalePageLayoutView="64" workbookViewId="0">
      <selection activeCell="J24" sqref="J24:J33"/>
    </sheetView>
  </sheetViews>
  <sheetFormatPr baseColWidth="10" defaultRowHeight="12.75" x14ac:dyDescent="0.2"/>
  <cols>
    <col min="1" max="1" width="11.140625" style="198" customWidth="1"/>
    <col min="2" max="2" width="18.85546875" style="1" customWidth="1"/>
    <col min="3" max="3" width="14.140625" style="1" customWidth="1"/>
    <col min="4" max="4" width="15.140625" style="1" customWidth="1"/>
    <col min="5" max="5" width="11.7109375" style="1" customWidth="1"/>
    <col min="6" max="6" width="61.5703125" style="1" customWidth="1"/>
    <col min="7" max="7" width="61.5703125" style="440" customWidth="1"/>
    <col min="8" max="8" width="30" style="1" customWidth="1"/>
    <col min="9" max="9" width="25.85546875" style="57" customWidth="1"/>
    <col min="10" max="10" width="17" style="1" customWidth="1"/>
    <col min="11" max="11" width="14" style="555" bestFit="1" customWidth="1"/>
    <col min="12" max="12" width="15.85546875" style="1" customWidth="1"/>
    <col min="13" max="13" width="16" style="1" customWidth="1"/>
    <col min="14" max="14" width="14.5703125" style="1" customWidth="1"/>
    <col min="15" max="15" width="16.42578125" style="1" customWidth="1"/>
    <col min="16" max="16" width="68.7109375" style="1" customWidth="1"/>
    <col min="17" max="17" width="19.7109375" style="1" customWidth="1"/>
    <col min="18" max="18" width="17.7109375" style="1" customWidth="1"/>
    <col min="19" max="16384" width="11.42578125" style="1"/>
  </cols>
  <sheetData>
    <row r="1" spans="1:17" customFormat="1" ht="23.25" customHeight="1" x14ac:dyDescent="0.25">
      <c r="A1" s="844"/>
      <c r="B1" s="845"/>
      <c r="C1" s="850" t="s">
        <v>147</v>
      </c>
      <c r="D1" s="851"/>
      <c r="E1" s="851"/>
      <c r="F1" s="851"/>
      <c r="G1" s="851"/>
      <c r="H1" s="851"/>
      <c r="I1" s="851"/>
      <c r="J1" s="851"/>
      <c r="K1" s="851"/>
      <c r="L1" s="851"/>
      <c r="M1" s="851"/>
      <c r="N1" s="851"/>
      <c r="O1" s="852"/>
      <c r="P1" s="27" t="s">
        <v>148</v>
      </c>
      <c r="Q1" s="102" t="s">
        <v>149</v>
      </c>
    </row>
    <row r="2" spans="1:17" customFormat="1" ht="23.25" customHeight="1" x14ac:dyDescent="0.25">
      <c r="A2" s="846"/>
      <c r="B2" s="847"/>
      <c r="C2" s="853"/>
      <c r="D2" s="854"/>
      <c r="E2" s="854"/>
      <c r="F2" s="854"/>
      <c r="G2" s="854"/>
      <c r="H2" s="854"/>
      <c r="I2" s="854"/>
      <c r="J2" s="854"/>
      <c r="K2" s="854"/>
      <c r="L2" s="854"/>
      <c r="M2" s="854"/>
      <c r="N2" s="854"/>
      <c r="O2" s="855"/>
      <c r="P2" s="27" t="s">
        <v>150</v>
      </c>
      <c r="Q2" s="103" t="s">
        <v>931</v>
      </c>
    </row>
    <row r="3" spans="1:17" customFormat="1" ht="23.25" customHeight="1" x14ac:dyDescent="0.25">
      <c r="A3" s="848"/>
      <c r="B3" s="849"/>
      <c r="C3" s="741" t="s">
        <v>152</v>
      </c>
      <c r="D3" s="888"/>
      <c r="E3" s="888"/>
      <c r="F3" s="888"/>
      <c r="G3" s="888"/>
      <c r="H3" s="888"/>
      <c r="I3" s="888"/>
      <c r="J3" s="888"/>
      <c r="K3" s="888"/>
      <c r="L3" s="888"/>
      <c r="M3" s="888"/>
      <c r="N3" s="888"/>
      <c r="O3" s="742"/>
      <c r="P3" s="27" t="s">
        <v>153</v>
      </c>
      <c r="Q3" s="103" t="s">
        <v>932</v>
      </c>
    </row>
    <row r="4" spans="1:17" ht="15.75" x14ac:dyDescent="0.2">
      <c r="A4" s="439"/>
    </row>
    <row r="5" spans="1:17" ht="16.5" customHeight="1" x14ac:dyDescent="0.2">
      <c r="A5" s="889" t="s">
        <v>35</v>
      </c>
      <c r="B5" s="889"/>
      <c r="C5" s="1317">
        <v>43724</v>
      </c>
      <c r="D5" s="889" t="s">
        <v>83</v>
      </c>
      <c r="E5" s="889"/>
      <c r="F5" s="1317">
        <v>43742</v>
      </c>
      <c r="G5" s="441"/>
      <c r="I5" s="1319" t="s">
        <v>37</v>
      </c>
      <c r="J5" s="1317">
        <v>43829</v>
      </c>
      <c r="L5" s="893" t="s">
        <v>38</v>
      </c>
      <c r="M5" s="894"/>
      <c r="N5" s="1317">
        <f>MAX(L21:L33)</f>
        <v>43915</v>
      </c>
    </row>
    <row r="6" spans="1:17" ht="15.75" customHeight="1" x14ac:dyDescent="0.2">
      <c r="A6" s="889"/>
      <c r="B6" s="889"/>
      <c r="C6" s="1318"/>
      <c r="D6" s="889"/>
      <c r="E6" s="889"/>
      <c r="F6" s="1318"/>
      <c r="G6" s="442"/>
      <c r="I6" s="1319"/>
      <c r="J6" s="1318"/>
      <c r="L6" s="893"/>
      <c r="M6" s="894"/>
      <c r="N6" s="1318"/>
    </row>
    <row r="7" spans="1:17" ht="10.5" customHeight="1" x14ac:dyDescent="0.2">
      <c r="A7" s="439"/>
    </row>
    <row r="8" spans="1:17" ht="27" customHeight="1" x14ac:dyDescent="0.2">
      <c r="A8" s="439" t="s">
        <v>39</v>
      </c>
      <c r="C8" s="800" t="s">
        <v>1112</v>
      </c>
      <c r="D8" s="798"/>
      <c r="E8" s="798"/>
      <c r="F8" s="798"/>
      <c r="G8" s="798"/>
      <c r="H8" s="798"/>
      <c r="I8" s="798"/>
      <c r="J8" s="798"/>
      <c r="K8" s="798"/>
      <c r="L8" s="798"/>
      <c r="M8" s="798"/>
      <c r="N8" s="798"/>
      <c r="O8" s="798"/>
      <c r="P8" s="798"/>
      <c r="Q8" s="799"/>
    </row>
    <row r="9" spans="1:17" ht="9" customHeight="1" x14ac:dyDescent="0.2">
      <c r="A9" s="439"/>
    </row>
    <row r="10" spans="1:17" ht="61.5" customHeight="1" x14ac:dyDescent="0.2">
      <c r="A10" s="886" t="s">
        <v>41</v>
      </c>
      <c r="B10" s="886"/>
      <c r="C10" s="797" t="s">
        <v>1113</v>
      </c>
      <c r="D10" s="798"/>
      <c r="E10" s="798"/>
      <c r="F10" s="798"/>
      <c r="G10" s="798"/>
      <c r="H10" s="798"/>
      <c r="I10" s="798"/>
      <c r="J10" s="798"/>
      <c r="K10" s="798"/>
      <c r="L10" s="798"/>
      <c r="M10" s="798"/>
      <c r="N10" s="798"/>
      <c r="O10" s="798"/>
      <c r="P10" s="798"/>
      <c r="Q10" s="799"/>
    </row>
    <row r="11" spans="1:17" ht="12" customHeight="1" x14ac:dyDescent="0.2">
      <c r="A11" s="443"/>
      <c r="B11" s="568"/>
      <c r="C11" s="3"/>
      <c r="D11" s="3"/>
      <c r="E11" s="3"/>
      <c r="F11" s="3"/>
      <c r="G11" s="444"/>
      <c r="H11" s="3"/>
      <c r="I11" s="70"/>
      <c r="J11" s="3"/>
      <c r="K11" s="20"/>
      <c r="L11" s="3"/>
      <c r="M11" s="3"/>
      <c r="N11" s="3"/>
    </row>
    <row r="12" spans="1:17" ht="54.75" customHeight="1" x14ac:dyDescent="0.2">
      <c r="A12" s="886" t="s">
        <v>43</v>
      </c>
      <c r="B12" s="886"/>
      <c r="C12" s="797" t="s">
        <v>1114</v>
      </c>
      <c r="D12" s="798"/>
      <c r="E12" s="798"/>
      <c r="F12" s="798"/>
      <c r="G12" s="798"/>
      <c r="H12" s="798"/>
      <c r="I12" s="798"/>
      <c r="J12" s="798"/>
      <c r="K12" s="798"/>
      <c r="L12" s="798"/>
      <c r="M12" s="798"/>
      <c r="N12" s="798"/>
      <c r="O12" s="798"/>
      <c r="P12" s="798"/>
      <c r="Q12" s="799"/>
    </row>
    <row r="13" spans="1:17" ht="10.5" customHeight="1" x14ac:dyDescent="0.2">
      <c r="A13" s="443"/>
      <c r="B13" s="568"/>
      <c r="C13" s="3"/>
      <c r="D13" s="3"/>
      <c r="E13" s="3"/>
      <c r="F13" s="3"/>
      <c r="G13" s="444"/>
      <c r="H13" s="3"/>
      <c r="I13" s="70"/>
      <c r="J13" s="3"/>
      <c r="K13" s="20"/>
      <c r="L13" s="3"/>
      <c r="M13" s="3"/>
      <c r="N13" s="3"/>
    </row>
    <row r="14" spans="1:17" ht="57" customHeight="1" x14ac:dyDescent="0.2">
      <c r="A14" s="886" t="s">
        <v>45</v>
      </c>
      <c r="B14" s="886"/>
      <c r="C14" s="797" t="s">
        <v>1115</v>
      </c>
      <c r="D14" s="798"/>
      <c r="E14" s="798"/>
      <c r="F14" s="798"/>
      <c r="G14" s="798"/>
      <c r="H14" s="798"/>
      <c r="I14" s="798"/>
      <c r="J14" s="798"/>
      <c r="K14" s="798"/>
      <c r="L14" s="798"/>
      <c r="M14" s="798"/>
      <c r="N14" s="798"/>
      <c r="O14" s="798"/>
      <c r="P14" s="798"/>
      <c r="Q14" s="799"/>
    </row>
    <row r="15" spans="1:17" ht="16.5" customHeight="1" x14ac:dyDescent="0.2">
      <c r="A15" s="443"/>
      <c r="B15" s="568"/>
      <c r="C15" s="3"/>
      <c r="D15" s="3"/>
      <c r="E15" s="3"/>
      <c r="F15" s="3"/>
      <c r="G15" s="444"/>
      <c r="H15" s="3"/>
      <c r="I15" s="70"/>
      <c r="J15" s="3"/>
      <c r="K15" s="20"/>
      <c r="L15" s="3"/>
      <c r="M15" s="3"/>
      <c r="N15" s="3"/>
    </row>
    <row r="16" spans="1:17" ht="9" customHeight="1" x14ac:dyDescent="0.2">
      <c r="A16" s="439"/>
    </row>
    <row r="17" spans="1:18" ht="9" customHeight="1" x14ac:dyDescent="0.2">
      <c r="A17" s="439"/>
    </row>
    <row r="18" spans="1:18" ht="18.75" customHeight="1" x14ac:dyDescent="0.2">
      <c r="A18" s="439" t="s">
        <v>47</v>
      </c>
    </row>
    <row r="19" spans="1:18" ht="9" customHeight="1" x14ac:dyDescent="0.2">
      <c r="A19" s="439"/>
    </row>
    <row r="20" spans="1:18" s="614" customFormat="1" ht="63.75" customHeight="1" thickBot="1" x14ac:dyDescent="0.3">
      <c r="A20" s="445" t="s">
        <v>48</v>
      </c>
      <c r="B20" s="1299" t="s">
        <v>49</v>
      </c>
      <c r="C20" s="1300"/>
      <c r="D20" s="1300"/>
      <c r="E20" s="1301"/>
      <c r="F20" s="615" t="s">
        <v>50</v>
      </c>
      <c r="G20" s="446" t="s">
        <v>1116</v>
      </c>
      <c r="H20" s="447" t="s">
        <v>51</v>
      </c>
      <c r="I20" s="448" t="s">
        <v>52</v>
      </c>
      <c r="J20" s="447" t="s">
        <v>53</v>
      </c>
      <c r="K20" s="447" t="s">
        <v>54</v>
      </c>
      <c r="L20" s="447" t="s">
        <v>55</v>
      </c>
      <c r="M20" s="447" t="s">
        <v>56</v>
      </c>
      <c r="N20" s="447" t="s">
        <v>57</v>
      </c>
      <c r="O20" s="447" t="s">
        <v>58</v>
      </c>
      <c r="P20" s="447" t="s">
        <v>158</v>
      </c>
      <c r="Q20" s="447" t="s">
        <v>60</v>
      </c>
      <c r="R20" s="614" t="s">
        <v>272</v>
      </c>
    </row>
    <row r="21" spans="1:18" s="57" customFormat="1" ht="140.25" hidden="1" customHeight="1" thickBot="1" x14ac:dyDescent="0.25">
      <c r="A21" s="449">
        <v>1</v>
      </c>
      <c r="B21" s="1302" t="s">
        <v>1117</v>
      </c>
      <c r="C21" s="1303"/>
      <c r="D21" s="1303"/>
      <c r="E21" s="1304"/>
      <c r="F21" s="1311" t="s">
        <v>1118</v>
      </c>
      <c r="G21" s="1314" t="s">
        <v>1119</v>
      </c>
      <c r="H21" s="450" t="s">
        <v>1120</v>
      </c>
      <c r="I21" s="124" t="s">
        <v>1121</v>
      </c>
      <c r="J21" s="450" t="s">
        <v>1122</v>
      </c>
      <c r="K21" s="451">
        <v>1</v>
      </c>
      <c r="L21" s="452">
        <v>43769</v>
      </c>
      <c r="M21" s="452">
        <v>43769</v>
      </c>
      <c r="N21" s="454">
        <v>1</v>
      </c>
      <c r="O21" s="453"/>
      <c r="P21" s="450" t="s">
        <v>1324</v>
      </c>
      <c r="Q21" s="455"/>
      <c r="R21" s="57">
        <v>100</v>
      </c>
    </row>
    <row r="22" spans="1:18" s="57" customFormat="1" ht="109.5" hidden="1" customHeight="1" thickBot="1" x14ac:dyDescent="0.25">
      <c r="A22" s="449">
        <v>2</v>
      </c>
      <c r="B22" s="1305"/>
      <c r="C22" s="1306"/>
      <c r="D22" s="1306"/>
      <c r="E22" s="1307"/>
      <c r="F22" s="1312"/>
      <c r="G22" s="1315"/>
      <c r="H22" s="267" t="s">
        <v>1123</v>
      </c>
      <c r="I22" s="124" t="s">
        <v>1121</v>
      </c>
      <c r="J22" s="122" t="s">
        <v>1124</v>
      </c>
      <c r="K22" s="172">
        <v>2</v>
      </c>
      <c r="L22" s="157">
        <v>43799</v>
      </c>
      <c r="M22" s="157">
        <v>43799</v>
      </c>
      <c r="N22" s="310">
        <v>1</v>
      </c>
      <c r="O22" s="456"/>
      <c r="P22" s="122" t="s">
        <v>1325</v>
      </c>
      <c r="Q22" s="457"/>
      <c r="R22" s="57">
        <v>100</v>
      </c>
    </row>
    <row r="23" spans="1:18" s="57" customFormat="1" ht="97.5" hidden="1" customHeight="1" thickBot="1" x14ac:dyDescent="0.25">
      <c r="A23" s="449">
        <v>3</v>
      </c>
      <c r="B23" s="1305"/>
      <c r="C23" s="1306"/>
      <c r="D23" s="1306"/>
      <c r="E23" s="1307"/>
      <c r="F23" s="1312"/>
      <c r="G23" s="1315"/>
      <c r="H23" s="267" t="s">
        <v>1125</v>
      </c>
      <c r="I23" s="73" t="s">
        <v>1121</v>
      </c>
      <c r="J23" s="122" t="s">
        <v>1126</v>
      </c>
      <c r="K23" s="172">
        <v>1</v>
      </c>
      <c r="L23" s="157">
        <v>43809</v>
      </c>
      <c r="M23" s="157">
        <v>43818</v>
      </c>
      <c r="N23" s="310">
        <v>1</v>
      </c>
      <c r="O23" s="644"/>
      <c r="P23" s="577" t="s">
        <v>1326</v>
      </c>
      <c r="Q23" s="457"/>
      <c r="R23" s="57">
        <v>100</v>
      </c>
    </row>
    <row r="24" spans="1:18" s="57" customFormat="1" ht="94.5" customHeight="1" thickBot="1" x14ac:dyDescent="0.25">
      <c r="A24" s="449">
        <v>4</v>
      </c>
      <c r="B24" s="1308"/>
      <c r="C24" s="1309"/>
      <c r="D24" s="1309"/>
      <c r="E24" s="1310"/>
      <c r="F24" s="1313"/>
      <c r="G24" s="1316"/>
      <c r="H24" s="267" t="s">
        <v>1127</v>
      </c>
      <c r="I24" s="458" t="s">
        <v>1128</v>
      </c>
      <c r="J24" s="122" t="s">
        <v>1129</v>
      </c>
      <c r="K24" s="172">
        <v>2</v>
      </c>
      <c r="L24" s="157">
        <v>43915</v>
      </c>
      <c r="M24" s="456"/>
      <c r="N24" s="310">
        <v>0</v>
      </c>
      <c r="O24" s="122" t="s">
        <v>1327</v>
      </c>
      <c r="P24" s="645" t="s">
        <v>1328</v>
      </c>
      <c r="Q24" s="457"/>
      <c r="R24" s="57">
        <v>0</v>
      </c>
    </row>
    <row r="25" spans="1:18" s="57" customFormat="1" ht="156.75" hidden="1" customHeight="1" thickBot="1" x14ac:dyDescent="0.25">
      <c r="A25" s="449">
        <v>1</v>
      </c>
      <c r="B25" s="873" t="s">
        <v>1130</v>
      </c>
      <c r="C25" s="873"/>
      <c r="D25" s="873"/>
      <c r="E25" s="873"/>
      <c r="F25" s="570" t="s">
        <v>1131</v>
      </c>
      <c r="G25" s="459" t="s">
        <v>1132</v>
      </c>
      <c r="H25" s="267" t="s">
        <v>1133</v>
      </c>
      <c r="I25" s="602" t="s">
        <v>1134</v>
      </c>
      <c r="J25" s="122" t="s">
        <v>1135</v>
      </c>
      <c r="K25" s="172">
        <v>1</v>
      </c>
      <c r="L25" s="157">
        <v>43812</v>
      </c>
      <c r="M25" s="50">
        <v>43797</v>
      </c>
      <c r="N25" s="53">
        <v>1</v>
      </c>
      <c r="O25" s="66"/>
      <c r="P25" s="267" t="s">
        <v>1329</v>
      </c>
      <c r="Q25" s="460"/>
      <c r="R25" s="57">
        <v>100</v>
      </c>
    </row>
    <row r="26" spans="1:18" s="57" customFormat="1" ht="132.75" hidden="1" customHeight="1" thickBot="1" x14ac:dyDescent="0.25">
      <c r="A26" s="449">
        <v>2</v>
      </c>
      <c r="B26" s="873" t="s">
        <v>1136</v>
      </c>
      <c r="C26" s="873"/>
      <c r="D26" s="873"/>
      <c r="E26" s="873"/>
      <c r="F26" s="570" t="s">
        <v>1137</v>
      </c>
      <c r="G26" s="461" t="s">
        <v>1138</v>
      </c>
      <c r="H26" s="267" t="s">
        <v>1139</v>
      </c>
      <c r="I26" s="602" t="s">
        <v>1140</v>
      </c>
      <c r="J26" s="122" t="s">
        <v>1141</v>
      </c>
      <c r="K26" s="172">
        <v>1</v>
      </c>
      <c r="L26" s="157">
        <v>43769</v>
      </c>
      <c r="M26" s="50">
        <v>43797</v>
      </c>
      <c r="N26" s="53">
        <v>1</v>
      </c>
      <c r="O26" s="66"/>
      <c r="P26" s="267" t="s">
        <v>1330</v>
      </c>
      <c r="Q26" s="460"/>
      <c r="R26" s="57">
        <v>100</v>
      </c>
    </row>
    <row r="27" spans="1:18" s="57" customFormat="1" ht="131.25" hidden="1" customHeight="1" thickBot="1" x14ac:dyDescent="0.25">
      <c r="A27" s="449">
        <v>3</v>
      </c>
      <c r="B27" s="873" t="s">
        <v>1142</v>
      </c>
      <c r="C27" s="873"/>
      <c r="D27" s="873"/>
      <c r="E27" s="873"/>
      <c r="F27" s="570" t="s">
        <v>1143</v>
      </c>
      <c r="G27" s="462" t="s">
        <v>1144</v>
      </c>
      <c r="H27" s="267" t="s">
        <v>1145</v>
      </c>
      <c r="I27" s="602" t="s">
        <v>1146</v>
      </c>
      <c r="J27" s="267" t="s">
        <v>1141</v>
      </c>
      <c r="K27" s="601">
        <v>1</v>
      </c>
      <c r="L27" s="50">
        <v>43799</v>
      </c>
      <c r="M27" s="50">
        <v>43774</v>
      </c>
      <c r="N27" s="53">
        <v>1</v>
      </c>
      <c r="O27" s="66"/>
      <c r="P27" s="267" t="s">
        <v>1331</v>
      </c>
      <c r="Q27" s="460"/>
      <c r="R27" s="57">
        <v>100</v>
      </c>
    </row>
    <row r="28" spans="1:18" s="57" customFormat="1" ht="150" customHeight="1" thickBot="1" x14ac:dyDescent="0.25">
      <c r="A28" s="449">
        <v>1</v>
      </c>
      <c r="B28" s="1285" t="s">
        <v>1147</v>
      </c>
      <c r="C28" s="1286"/>
      <c r="D28" s="1286"/>
      <c r="E28" s="1287"/>
      <c r="F28" s="570" t="s">
        <v>1148</v>
      </c>
      <c r="G28" s="462" t="s">
        <v>1149</v>
      </c>
      <c r="H28" s="267" t="s">
        <v>1150</v>
      </c>
      <c r="I28" s="602" t="s">
        <v>1151</v>
      </c>
      <c r="J28" s="267" t="s">
        <v>1152</v>
      </c>
      <c r="K28" s="601">
        <v>2</v>
      </c>
      <c r="L28" s="50">
        <v>43915</v>
      </c>
      <c r="M28" s="66"/>
      <c r="N28" s="53">
        <v>0</v>
      </c>
      <c r="O28" s="66"/>
      <c r="P28" s="267" t="s">
        <v>1332</v>
      </c>
      <c r="Q28" s="460"/>
      <c r="R28" s="57">
        <v>0</v>
      </c>
    </row>
    <row r="29" spans="1:18" s="57" customFormat="1" ht="150" hidden="1" customHeight="1" thickBot="1" x14ac:dyDescent="0.25">
      <c r="A29" s="449">
        <v>2</v>
      </c>
      <c r="B29" s="1288"/>
      <c r="C29" s="1289"/>
      <c r="D29" s="1289"/>
      <c r="E29" s="1290"/>
      <c r="F29" s="570" t="s">
        <v>1148</v>
      </c>
      <c r="G29" s="462" t="s">
        <v>1149</v>
      </c>
      <c r="H29" s="267" t="s">
        <v>1153</v>
      </c>
      <c r="I29" s="602" t="s">
        <v>1154</v>
      </c>
      <c r="J29" s="267" t="s">
        <v>1155</v>
      </c>
      <c r="K29" s="192" t="s">
        <v>1156</v>
      </c>
      <c r="L29" s="50">
        <v>43769</v>
      </c>
      <c r="M29" s="646">
        <v>43791</v>
      </c>
      <c r="N29" s="464">
        <v>1</v>
      </c>
      <c r="O29" s="463"/>
      <c r="P29" s="84" t="s">
        <v>1333</v>
      </c>
      <c r="Q29" s="465"/>
      <c r="R29" s="57">
        <v>100</v>
      </c>
    </row>
    <row r="30" spans="1:18" s="57" customFormat="1" ht="153.75" hidden="1" customHeight="1" thickBot="1" x14ac:dyDescent="0.25">
      <c r="A30" s="449">
        <v>3</v>
      </c>
      <c r="B30" s="1288"/>
      <c r="C30" s="1289"/>
      <c r="D30" s="1289"/>
      <c r="E30" s="1290"/>
      <c r="F30" s="570" t="s">
        <v>1148</v>
      </c>
      <c r="G30" s="462" t="s">
        <v>1149</v>
      </c>
      <c r="H30" s="267" t="s">
        <v>1157</v>
      </c>
      <c r="I30" s="61" t="s">
        <v>1158</v>
      </c>
      <c r="J30" s="267" t="s">
        <v>1159</v>
      </c>
      <c r="K30" s="192" t="s">
        <v>1156</v>
      </c>
      <c r="L30" s="599" t="s">
        <v>1160</v>
      </c>
      <c r="M30" s="646">
        <v>43767</v>
      </c>
      <c r="N30" s="464">
        <v>1</v>
      </c>
      <c r="O30" s="463"/>
      <c r="P30" s="84" t="s">
        <v>1334</v>
      </c>
      <c r="Q30" s="465"/>
      <c r="R30" s="57">
        <v>100</v>
      </c>
    </row>
    <row r="31" spans="1:18" s="57" customFormat="1" ht="150" hidden="1" customHeight="1" thickBot="1" x14ac:dyDescent="0.25">
      <c r="A31" s="449">
        <v>4</v>
      </c>
      <c r="B31" s="1288"/>
      <c r="C31" s="1289"/>
      <c r="D31" s="1289"/>
      <c r="E31" s="1290"/>
      <c r="F31" s="570" t="s">
        <v>1148</v>
      </c>
      <c r="G31" s="462" t="s">
        <v>1149</v>
      </c>
      <c r="H31" s="267" t="s">
        <v>1161</v>
      </c>
      <c r="I31" s="276" t="s">
        <v>1154</v>
      </c>
      <c r="J31" s="267" t="s">
        <v>1162</v>
      </c>
      <c r="K31" s="192">
        <v>1</v>
      </c>
      <c r="L31" s="599">
        <v>43769</v>
      </c>
      <c r="M31" s="646">
        <v>43789</v>
      </c>
      <c r="N31" s="464">
        <v>1</v>
      </c>
      <c r="O31" s="463"/>
      <c r="P31" s="84" t="s">
        <v>1335</v>
      </c>
      <c r="Q31" s="465"/>
      <c r="R31" s="57">
        <v>100</v>
      </c>
    </row>
    <row r="32" spans="1:18" s="57" customFormat="1" ht="150" hidden="1" customHeight="1" thickBot="1" x14ac:dyDescent="0.25">
      <c r="A32" s="449">
        <v>5</v>
      </c>
      <c r="B32" s="1288"/>
      <c r="C32" s="1289"/>
      <c r="D32" s="1289"/>
      <c r="E32" s="1290"/>
      <c r="F32" s="570" t="s">
        <v>1148</v>
      </c>
      <c r="G32" s="462" t="s">
        <v>1149</v>
      </c>
      <c r="H32" s="267" t="s">
        <v>1163</v>
      </c>
      <c r="I32" s="602" t="s">
        <v>1154</v>
      </c>
      <c r="J32" s="28" t="s">
        <v>1164</v>
      </c>
      <c r="K32" s="192">
        <v>1</v>
      </c>
      <c r="L32" s="599">
        <v>43738</v>
      </c>
      <c r="M32" s="646">
        <v>43753</v>
      </c>
      <c r="N32" s="464">
        <v>1</v>
      </c>
      <c r="O32" s="463"/>
      <c r="P32" s="84" t="s">
        <v>1336</v>
      </c>
      <c r="Q32" s="465"/>
      <c r="R32" s="57">
        <v>100</v>
      </c>
    </row>
    <row r="33" spans="1:18" s="57" customFormat="1" ht="105.75" customHeight="1" thickBot="1" x14ac:dyDescent="0.25">
      <c r="A33" s="449">
        <v>1</v>
      </c>
      <c r="B33" s="1291" t="s">
        <v>1165</v>
      </c>
      <c r="C33" s="1291"/>
      <c r="D33" s="1291"/>
      <c r="E33" s="1291"/>
      <c r="F33" s="567" t="s">
        <v>1166</v>
      </c>
      <c r="G33" s="466" t="s">
        <v>718</v>
      </c>
      <c r="H33" s="267" t="s">
        <v>1167</v>
      </c>
      <c r="I33" s="602" t="s">
        <v>1168</v>
      </c>
      <c r="J33" s="597" t="s">
        <v>1169</v>
      </c>
      <c r="K33" s="467">
        <v>2</v>
      </c>
      <c r="L33" s="647">
        <v>43799</v>
      </c>
      <c r="M33" s="468"/>
      <c r="N33" s="469">
        <v>0</v>
      </c>
      <c r="O33" s="648" t="s">
        <v>1337</v>
      </c>
      <c r="P33" s="648" t="s">
        <v>1338</v>
      </c>
      <c r="Q33" s="470"/>
      <c r="R33" s="57">
        <v>100</v>
      </c>
    </row>
    <row r="34" spans="1:18" s="58" customFormat="1" ht="14.25" x14ac:dyDescent="0.2">
      <c r="A34" s="89">
        <f>COUNT(A21:A33)</f>
        <v>13</v>
      </c>
      <c r="G34" s="440"/>
      <c r="I34" s="57"/>
      <c r="K34" s="471"/>
      <c r="O34" s="59"/>
    </row>
    <row r="35" spans="1:18" ht="3" customHeight="1" x14ac:dyDescent="0.2"/>
    <row r="36" spans="1:18" ht="29.25" customHeight="1" x14ac:dyDescent="0.2">
      <c r="A36" s="472" t="s">
        <v>77</v>
      </c>
    </row>
    <row r="37" spans="1:18" ht="17.25" hidden="1" customHeight="1" x14ac:dyDescent="0.2">
      <c r="A37" s="866" t="s">
        <v>45</v>
      </c>
      <c r="B37" s="866"/>
      <c r="C37" s="866"/>
      <c r="D37" s="1293"/>
      <c r="E37" s="1294"/>
      <c r="F37" s="1294"/>
      <c r="G37" s="1294"/>
      <c r="H37" s="1294"/>
      <c r="I37" s="1294"/>
      <c r="J37" s="1294"/>
      <c r="K37" s="1294"/>
      <c r="L37" s="1294"/>
      <c r="M37" s="1295"/>
    </row>
    <row r="38" spans="1:18" ht="17.25" hidden="1" customHeight="1" x14ac:dyDescent="0.2">
      <c r="A38" s="1292"/>
      <c r="B38" s="866"/>
      <c r="C38" s="866"/>
      <c r="D38" s="1296"/>
      <c r="E38" s="1297"/>
      <c r="F38" s="1297"/>
      <c r="G38" s="1297"/>
      <c r="H38" s="1297"/>
      <c r="I38" s="1297"/>
      <c r="J38" s="1297"/>
      <c r="K38" s="1297"/>
      <c r="L38" s="1297"/>
      <c r="M38" s="1298"/>
    </row>
    <row r="42" spans="1:18" ht="32.25" customHeight="1" x14ac:dyDescent="0.25">
      <c r="A42" s="1283" t="s">
        <v>78</v>
      </c>
      <c r="B42" s="1283"/>
      <c r="C42" s="1283"/>
      <c r="D42" s="1283"/>
      <c r="E42" s="1283"/>
      <c r="F42" s="473" t="s">
        <v>270</v>
      </c>
      <c r="G42" s="474"/>
      <c r="H42" s="473" t="s">
        <v>271</v>
      </c>
    </row>
    <row r="43" spans="1:18" ht="30.75" customHeight="1" x14ac:dyDescent="0.2">
      <c r="A43" s="1284" t="s">
        <v>81</v>
      </c>
      <c r="B43" s="1284"/>
      <c r="C43" s="1284"/>
      <c r="D43" s="1284"/>
      <c r="E43" s="1284"/>
      <c r="F43" s="475">
        <f>AVERAGE(N21,N22,N23,N25,N26,N27,N29,N30,N31,N32,N33)</f>
        <v>0.90909090909090906</v>
      </c>
      <c r="G43" s="476"/>
      <c r="H43" s="68">
        <v>1</v>
      </c>
    </row>
    <row r="44" spans="1:18" ht="32.25" customHeight="1" x14ac:dyDescent="0.2">
      <c r="A44" s="1284" t="s">
        <v>82</v>
      </c>
      <c r="B44" s="1284"/>
      <c r="C44" s="1284"/>
      <c r="D44" s="1284"/>
      <c r="E44" s="1284"/>
      <c r="F44" s="701">
        <f>AVERAGE(N21:N33)</f>
        <v>0.76923076923076927</v>
      </c>
      <c r="G44" s="478"/>
      <c r="H44" s="649">
        <f>AVERAGE(R21:R33)%</f>
        <v>0.84615384615384615</v>
      </c>
    </row>
  </sheetData>
  <autoFilter ref="A20:Q34" xr:uid="{1A53E309-6929-4247-80E1-39498642F44B}">
    <filterColumn colId="1" showButton="0"/>
    <filterColumn colId="2" showButton="0"/>
    <filterColumn colId="3" showButton="0"/>
    <filterColumn colId="13">
      <filters blank="1">
        <filter val="0%"/>
      </filters>
    </filterColumn>
  </autoFilter>
  <mergeCells count="32">
    <mergeCell ref="A1:B3"/>
    <mergeCell ref="C1:O2"/>
    <mergeCell ref="C3:O3"/>
    <mergeCell ref="A5:B6"/>
    <mergeCell ref="C5:C6"/>
    <mergeCell ref="D5:E6"/>
    <mergeCell ref="F5:F6"/>
    <mergeCell ref="I5:I6"/>
    <mergeCell ref="J5:J6"/>
    <mergeCell ref="L5:M6"/>
    <mergeCell ref="N5:N6"/>
    <mergeCell ref="C8:Q8"/>
    <mergeCell ref="A10:B10"/>
    <mergeCell ref="C10:Q10"/>
    <mergeCell ref="A12:B12"/>
    <mergeCell ref="C12:Q12"/>
    <mergeCell ref="A14:B14"/>
    <mergeCell ref="C14:Q14"/>
    <mergeCell ref="B20:E20"/>
    <mergeCell ref="B21:E24"/>
    <mergeCell ref="F21:F24"/>
    <mergeCell ref="G21:G24"/>
    <mergeCell ref="A42:E42"/>
    <mergeCell ref="A43:E43"/>
    <mergeCell ref="A44:E44"/>
    <mergeCell ref="B25:E25"/>
    <mergeCell ref="B26:E26"/>
    <mergeCell ref="B27:E27"/>
    <mergeCell ref="B28:E32"/>
    <mergeCell ref="B33:E33"/>
    <mergeCell ref="A37:C38"/>
    <mergeCell ref="D37:M38"/>
  </mergeCells>
  <pageMargins left="0.35433070866141736" right="0.23622047244094491" top="0.47244094488188981" bottom="0.39370078740157483" header="0.31496062992125984" footer="0.31496062992125984"/>
  <pageSetup scale="34" orientation="landscape" r:id="rId1"/>
  <headerFooter>
    <oddFooter xml:space="preserve">&amp;CPágina &amp;P de &amp;N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5077C-9836-418A-B622-BA0A8BA58147}">
  <sheetPr filterMode="1">
    <tabColor theme="6" tint="0.39997558519241921"/>
    <pageSetUpPr fitToPage="1"/>
  </sheetPr>
  <dimension ref="A1:Q33"/>
  <sheetViews>
    <sheetView topLeftCell="C18" zoomScale="70" zoomScaleNormal="70" workbookViewId="0">
      <selection activeCell="J18" sqref="J18"/>
    </sheetView>
  </sheetViews>
  <sheetFormatPr baseColWidth="10" defaultColWidth="11.42578125" defaultRowHeight="12.75" x14ac:dyDescent="0.2"/>
  <cols>
    <col min="1" max="1" width="11.140625" style="42" customWidth="1"/>
    <col min="2" max="2" width="18.85546875" style="42" customWidth="1"/>
    <col min="3" max="3" width="15.140625" style="42" customWidth="1"/>
    <col min="4" max="4" width="12.42578125" style="42" customWidth="1"/>
    <col min="5" max="5" width="19.28515625" style="42" customWidth="1"/>
    <col min="6" max="6" width="50.42578125" style="42" customWidth="1"/>
    <col min="7" max="7" width="44.140625" style="42" customWidth="1"/>
    <col min="8" max="8" width="19.28515625" style="134" customWidth="1"/>
    <col min="9" max="9" width="29.28515625" style="42" customWidth="1"/>
    <col min="10" max="10" width="16.28515625" style="134" customWidth="1"/>
    <col min="11" max="11" width="15.85546875" style="638" customWidth="1"/>
    <col min="12" max="12" width="16" style="42" customWidth="1"/>
    <col min="13" max="13" width="11.7109375" style="42" customWidth="1"/>
    <col min="14" max="14" width="23" style="42" customWidth="1"/>
    <col min="15" max="15" width="52.85546875" style="42" customWidth="1"/>
    <col min="16" max="16" width="19.7109375" style="42" customWidth="1"/>
    <col min="17" max="17" width="11.28515625" style="42" customWidth="1"/>
    <col min="18" max="254" width="11.42578125" style="42"/>
    <col min="255" max="255" width="11.140625" style="42" customWidth="1"/>
    <col min="256" max="256" width="18.85546875" style="42" customWidth="1"/>
    <col min="257" max="257" width="11.42578125" style="42"/>
    <col min="258" max="258" width="4.85546875" style="42" customWidth="1"/>
    <col min="259" max="259" width="10.85546875" style="42" customWidth="1"/>
    <col min="260" max="260" width="69.140625" style="42" bestFit="1" customWidth="1"/>
    <col min="261" max="261" width="52" style="42" customWidth="1"/>
    <col min="262" max="262" width="42.42578125" style="42" customWidth="1"/>
    <col min="263" max="263" width="19.28515625" style="42" customWidth="1"/>
    <col min="264" max="264" width="29.28515625" style="42" customWidth="1"/>
    <col min="265" max="265" width="14" style="42" bestFit="1" customWidth="1"/>
    <col min="266" max="266" width="15.85546875" style="42" customWidth="1"/>
    <col min="267" max="267" width="16" style="42" customWidth="1"/>
    <col min="268" max="268" width="14.5703125" style="42" customWidth="1"/>
    <col min="269" max="269" width="16.42578125" style="42" customWidth="1"/>
    <col min="270" max="270" width="52.85546875" style="42" customWidth="1"/>
    <col min="271" max="271" width="19.7109375" style="42" customWidth="1"/>
    <col min="272" max="272" width="4.85546875" style="42" customWidth="1"/>
    <col min="273" max="510" width="11.42578125" style="42"/>
    <col min="511" max="511" width="11.140625" style="42" customWidth="1"/>
    <col min="512" max="512" width="18.85546875" style="42" customWidth="1"/>
    <col min="513" max="513" width="11.42578125" style="42"/>
    <col min="514" max="514" width="4.85546875" style="42" customWidth="1"/>
    <col min="515" max="515" width="10.85546875" style="42" customWidth="1"/>
    <col min="516" max="516" width="69.140625" style="42" bestFit="1" customWidth="1"/>
    <col min="517" max="517" width="52" style="42" customWidth="1"/>
    <col min="518" max="518" width="42.42578125" style="42" customWidth="1"/>
    <col min="519" max="519" width="19.28515625" style="42" customWidth="1"/>
    <col min="520" max="520" width="29.28515625" style="42" customWidth="1"/>
    <col min="521" max="521" width="14" style="42" bestFit="1" customWidth="1"/>
    <col min="522" max="522" width="15.85546875" style="42" customWidth="1"/>
    <col min="523" max="523" width="16" style="42" customWidth="1"/>
    <col min="524" max="524" width="14.5703125" style="42" customWidth="1"/>
    <col min="525" max="525" width="16.42578125" style="42" customWidth="1"/>
    <col min="526" max="526" width="52.85546875" style="42" customWidth="1"/>
    <col min="527" max="527" width="19.7109375" style="42" customWidth="1"/>
    <col min="528" max="528" width="4.85546875" style="42" customWidth="1"/>
    <col min="529" max="766" width="11.42578125" style="42"/>
    <col min="767" max="767" width="11.140625" style="42" customWidth="1"/>
    <col min="768" max="768" width="18.85546875" style="42" customWidth="1"/>
    <col min="769" max="769" width="11.42578125" style="42"/>
    <col min="770" max="770" width="4.85546875" style="42" customWidth="1"/>
    <col min="771" max="771" width="10.85546875" style="42" customWidth="1"/>
    <col min="772" max="772" width="69.140625" style="42" bestFit="1" customWidth="1"/>
    <col min="773" max="773" width="52" style="42" customWidth="1"/>
    <col min="774" max="774" width="42.42578125" style="42" customWidth="1"/>
    <col min="775" max="775" width="19.28515625" style="42" customWidth="1"/>
    <col min="776" max="776" width="29.28515625" style="42" customWidth="1"/>
    <col min="777" max="777" width="14" style="42" bestFit="1" customWidth="1"/>
    <col min="778" max="778" width="15.85546875" style="42" customWidth="1"/>
    <col min="779" max="779" width="16" style="42" customWidth="1"/>
    <col min="780" max="780" width="14.5703125" style="42" customWidth="1"/>
    <col min="781" max="781" width="16.42578125" style="42" customWidth="1"/>
    <col min="782" max="782" width="52.85546875" style="42" customWidth="1"/>
    <col min="783" max="783" width="19.7109375" style="42" customWidth="1"/>
    <col min="784" max="784" width="4.85546875" style="42" customWidth="1"/>
    <col min="785" max="1022" width="11.42578125" style="42"/>
    <col min="1023" max="1023" width="11.140625" style="42" customWidth="1"/>
    <col min="1024" max="1024" width="18.85546875" style="42" customWidth="1"/>
    <col min="1025" max="1025" width="11.42578125" style="42"/>
    <col min="1026" max="1026" width="4.85546875" style="42" customWidth="1"/>
    <col min="1027" max="1027" width="10.85546875" style="42" customWidth="1"/>
    <col min="1028" max="1028" width="69.140625" style="42" bestFit="1" customWidth="1"/>
    <col min="1029" max="1029" width="52" style="42" customWidth="1"/>
    <col min="1030" max="1030" width="42.42578125" style="42" customWidth="1"/>
    <col min="1031" max="1031" width="19.28515625" style="42" customWidth="1"/>
    <col min="1032" max="1032" width="29.28515625" style="42" customWidth="1"/>
    <col min="1033" max="1033" width="14" style="42" bestFit="1" customWidth="1"/>
    <col min="1034" max="1034" width="15.85546875" style="42" customWidth="1"/>
    <col min="1035" max="1035" width="16" style="42" customWidth="1"/>
    <col min="1036" max="1036" width="14.5703125" style="42" customWidth="1"/>
    <col min="1037" max="1037" width="16.42578125" style="42" customWidth="1"/>
    <col min="1038" max="1038" width="52.85546875" style="42" customWidth="1"/>
    <col min="1039" max="1039" width="19.7109375" style="42" customWidth="1"/>
    <col min="1040" max="1040" width="4.85546875" style="42" customWidth="1"/>
    <col min="1041" max="1278" width="11.42578125" style="42"/>
    <col min="1279" max="1279" width="11.140625" style="42" customWidth="1"/>
    <col min="1280" max="1280" width="18.85546875" style="42" customWidth="1"/>
    <col min="1281" max="1281" width="11.42578125" style="42"/>
    <col min="1282" max="1282" width="4.85546875" style="42" customWidth="1"/>
    <col min="1283" max="1283" width="10.85546875" style="42" customWidth="1"/>
    <col min="1284" max="1284" width="69.140625" style="42" bestFit="1" customWidth="1"/>
    <col min="1285" max="1285" width="52" style="42" customWidth="1"/>
    <col min="1286" max="1286" width="42.42578125" style="42" customWidth="1"/>
    <col min="1287" max="1287" width="19.28515625" style="42" customWidth="1"/>
    <col min="1288" max="1288" width="29.28515625" style="42" customWidth="1"/>
    <col min="1289" max="1289" width="14" style="42" bestFit="1" customWidth="1"/>
    <col min="1290" max="1290" width="15.85546875" style="42" customWidth="1"/>
    <col min="1291" max="1291" width="16" style="42" customWidth="1"/>
    <col min="1292" max="1292" width="14.5703125" style="42" customWidth="1"/>
    <col min="1293" max="1293" width="16.42578125" style="42" customWidth="1"/>
    <col min="1294" max="1294" width="52.85546875" style="42" customWidth="1"/>
    <col min="1295" max="1295" width="19.7109375" style="42" customWidth="1"/>
    <col min="1296" max="1296" width="4.85546875" style="42" customWidth="1"/>
    <col min="1297" max="1534" width="11.42578125" style="42"/>
    <col min="1535" max="1535" width="11.140625" style="42" customWidth="1"/>
    <col min="1536" max="1536" width="18.85546875" style="42" customWidth="1"/>
    <col min="1537" max="1537" width="11.42578125" style="42"/>
    <col min="1538" max="1538" width="4.85546875" style="42" customWidth="1"/>
    <col min="1539" max="1539" width="10.85546875" style="42" customWidth="1"/>
    <col min="1540" max="1540" width="69.140625" style="42" bestFit="1" customWidth="1"/>
    <col min="1541" max="1541" width="52" style="42" customWidth="1"/>
    <col min="1542" max="1542" width="42.42578125" style="42" customWidth="1"/>
    <col min="1543" max="1543" width="19.28515625" style="42" customWidth="1"/>
    <col min="1544" max="1544" width="29.28515625" style="42" customWidth="1"/>
    <col min="1545" max="1545" width="14" style="42" bestFit="1" customWidth="1"/>
    <col min="1546" max="1546" width="15.85546875" style="42" customWidth="1"/>
    <col min="1547" max="1547" width="16" style="42" customWidth="1"/>
    <col min="1548" max="1548" width="14.5703125" style="42" customWidth="1"/>
    <col min="1549" max="1549" width="16.42578125" style="42" customWidth="1"/>
    <col min="1550" max="1550" width="52.85546875" style="42" customWidth="1"/>
    <col min="1551" max="1551" width="19.7109375" style="42" customWidth="1"/>
    <col min="1552" max="1552" width="4.85546875" style="42" customWidth="1"/>
    <col min="1553" max="1790" width="11.42578125" style="42"/>
    <col min="1791" max="1791" width="11.140625" style="42" customWidth="1"/>
    <col min="1792" max="1792" width="18.85546875" style="42" customWidth="1"/>
    <col min="1793" max="1793" width="11.42578125" style="42"/>
    <col min="1794" max="1794" width="4.85546875" style="42" customWidth="1"/>
    <col min="1795" max="1795" width="10.85546875" style="42" customWidth="1"/>
    <col min="1796" max="1796" width="69.140625" style="42" bestFit="1" customWidth="1"/>
    <col min="1797" max="1797" width="52" style="42" customWidth="1"/>
    <col min="1798" max="1798" width="42.42578125" style="42" customWidth="1"/>
    <col min="1799" max="1799" width="19.28515625" style="42" customWidth="1"/>
    <col min="1800" max="1800" width="29.28515625" style="42" customWidth="1"/>
    <col min="1801" max="1801" width="14" style="42" bestFit="1" customWidth="1"/>
    <col min="1802" max="1802" width="15.85546875" style="42" customWidth="1"/>
    <col min="1803" max="1803" width="16" style="42" customWidth="1"/>
    <col min="1804" max="1804" width="14.5703125" style="42" customWidth="1"/>
    <col min="1805" max="1805" width="16.42578125" style="42" customWidth="1"/>
    <col min="1806" max="1806" width="52.85546875" style="42" customWidth="1"/>
    <col min="1807" max="1807" width="19.7109375" style="42" customWidth="1"/>
    <col min="1808" max="1808" width="4.85546875" style="42" customWidth="1"/>
    <col min="1809" max="2046" width="11.42578125" style="42"/>
    <col min="2047" max="2047" width="11.140625" style="42" customWidth="1"/>
    <col min="2048" max="2048" width="18.85546875" style="42" customWidth="1"/>
    <col min="2049" max="2049" width="11.42578125" style="42"/>
    <col min="2050" max="2050" width="4.85546875" style="42" customWidth="1"/>
    <col min="2051" max="2051" width="10.85546875" style="42" customWidth="1"/>
    <col min="2052" max="2052" width="69.140625" style="42" bestFit="1" customWidth="1"/>
    <col min="2053" max="2053" width="52" style="42" customWidth="1"/>
    <col min="2054" max="2054" width="42.42578125" style="42" customWidth="1"/>
    <col min="2055" max="2055" width="19.28515625" style="42" customWidth="1"/>
    <col min="2056" max="2056" width="29.28515625" style="42" customWidth="1"/>
    <col min="2057" max="2057" width="14" style="42" bestFit="1" customWidth="1"/>
    <col min="2058" max="2058" width="15.85546875" style="42" customWidth="1"/>
    <col min="2059" max="2059" width="16" style="42" customWidth="1"/>
    <col min="2060" max="2060" width="14.5703125" style="42" customWidth="1"/>
    <col min="2061" max="2061" width="16.42578125" style="42" customWidth="1"/>
    <col min="2062" max="2062" width="52.85546875" style="42" customWidth="1"/>
    <col min="2063" max="2063" width="19.7109375" style="42" customWidth="1"/>
    <col min="2064" max="2064" width="4.85546875" style="42" customWidth="1"/>
    <col min="2065" max="2302" width="11.42578125" style="42"/>
    <col min="2303" max="2303" width="11.140625" style="42" customWidth="1"/>
    <col min="2304" max="2304" width="18.85546875" style="42" customWidth="1"/>
    <col min="2305" max="2305" width="11.42578125" style="42"/>
    <col min="2306" max="2306" width="4.85546875" style="42" customWidth="1"/>
    <col min="2307" max="2307" width="10.85546875" style="42" customWidth="1"/>
    <col min="2308" max="2308" width="69.140625" style="42" bestFit="1" customWidth="1"/>
    <col min="2309" max="2309" width="52" style="42" customWidth="1"/>
    <col min="2310" max="2310" width="42.42578125" style="42" customWidth="1"/>
    <col min="2311" max="2311" width="19.28515625" style="42" customWidth="1"/>
    <col min="2312" max="2312" width="29.28515625" style="42" customWidth="1"/>
    <col min="2313" max="2313" width="14" style="42" bestFit="1" customWidth="1"/>
    <col min="2314" max="2314" width="15.85546875" style="42" customWidth="1"/>
    <col min="2315" max="2315" width="16" style="42" customWidth="1"/>
    <col min="2316" max="2316" width="14.5703125" style="42" customWidth="1"/>
    <col min="2317" max="2317" width="16.42578125" style="42" customWidth="1"/>
    <col min="2318" max="2318" width="52.85546875" style="42" customWidth="1"/>
    <col min="2319" max="2319" width="19.7109375" style="42" customWidth="1"/>
    <col min="2320" max="2320" width="4.85546875" style="42" customWidth="1"/>
    <col min="2321" max="2558" width="11.42578125" style="42"/>
    <col min="2559" max="2559" width="11.140625" style="42" customWidth="1"/>
    <col min="2560" max="2560" width="18.85546875" style="42" customWidth="1"/>
    <col min="2561" max="2561" width="11.42578125" style="42"/>
    <col min="2562" max="2562" width="4.85546875" style="42" customWidth="1"/>
    <col min="2563" max="2563" width="10.85546875" style="42" customWidth="1"/>
    <col min="2564" max="2564" width="69.140625" style="42" bestFit="1" customWidth="1"/>
    <col min="2565" max="2565" width="52" style="42" customWidth="1"/>
    <col min="2566" max="2566" width="42.42578125" style="42" customWidth="1"/>
    <col min="2567" max="2567" width="19.28515625" style="42" customWidth="1"/>
    <col min="2568" max="2568" width="29.28515625" style="42" customWidth="1"/>
    <col min="2569" max="2569" width="14" style="42" bestFit="1" customWidth="1"/>
    <col min="2570" max="2570" width="15.85546875" style="42" customWidth="1"/>
    <col min="2571" max="2571" width="16" style="42" customWidth="1"/>
    <col min="2572" max="2572" width="14.5703125" style="42" customWidth="1"/>
    <col min="2573" max="2573" width="16.42578125" style="42" customWidth="1"/>
    <col min="2574" max="2574" width="52.85546875" style="42" customWidth="1"/>
    <col min="2575" max="2575" width="19.7109375" style="42" customWidth="1"/>
    <col min="2576" max="2576" width="4.85546875" style="42" customWidth="1"/>
    <col min="2577" max="2814" width="11.42578125" style="42"/>
    <col min="2815" max="2815" width="11.140625" style="42" customWidth="1"/>
    <col min="2816" max="2816" width="18.85546875" style="42" customWidth="1"/>
    <col min="2817" max="2817" width="11.42578125" style="42"/>
    <col min="2818" max="2818" width="4.85546875" style="42" customWidth="1"/>
    <col min="2819" max="2819" width="10.85546875" style="42" customWidth="1"/>
    <col min="2820" max="2820" width="69.140625" style="42" bestFit="1" customWidth="1"/>
    <col min="2821" max="2821" width="52" style="42" customWidth="1"/>
    <col min="2822" max="2822" width="42.42578125" style="42" customWidth="1"/>
    <col min="2823" max="2823" width="19.28515625" style="42" customWidth="1"/>
    <col min="2824" max="2824" width="29.28515625" style="42" customWidth="1"/>
    <col min="2825" max="2825" width="14" style="42" bestFit="1" customWidth="1"/>
    <col min="2826" max="2826" width="15.85546875" style="42" customWidth="1"/>
    <col min="2827" max="2827" width="16" style="42" customWidth="1"/>
    <col min="2828" max="2828" width="14.5703125" style="42" customWidth="1"/>
    <col min="2829" max="2829" width="16.42578125" style="42" customWidth="1"/>
    <col min="2830" max="2830" width="52.85546875" style="42" customWidth="1"/>
    <col min="2831" max="2831" width="19.7109375" style="42" customWidth="1"/>
    <col min="2832" max="2832" width="4.85546875" style="42" customWidth="1"/>
    <col min="2833" max="3070" width="11.42578125" style="42"/>
    <col min="3071" max="3071" width="11.140625" style="42" customWidth="1"/>
    <col min="3072" max="3072" width="18.85546875" style="42" customWidth="1"/>
    <col min="3073" max="3073" width="11.42578125" style="42"/>
    <col min="3074" max="3074" width="4.85546875" style="42" customWidth="1"/>
    <col min="3075" max="3075" width="10.85546875" style="42" customWidth="1"/>
    <col min="3076" max="3076" width="69.140625" style="42" bestFit="1" customWidth="1"/>
    <col min="3077" max="3077" width="52" style="42" customWidth="1"/>
    <col min="3078" max="3078" width="42.42578125" style="42" customWidth="1"/>
    <col min="3079" max="3079" width="19.28515625" style="42" customWidth="1"/>
    <col min="3080" max="3080" width="29.28515625" style="42" customWidth="1"/>
    <col min="3081" max="3081" width="14" style="42" bestFit="1" customWidth="1"/>
    <col min="3082" max="3082" width="15.85546875" style="42" customWidth="1"/>
    <col min="3083" max="3083" width="16" style="42" customWidth="1"/>
    <col min="3084" max="3084" width="14.5703125" style="42" customWidth="1"/>
    <col min="3085" max="3085" width="16.42578125" style="42" customWidth="1"/>
    <col min="3086" max="3086" width="52.85546875" style="42" customWidth="1"/>
    <col min="3087" max="3087" width="19.7109375" style="42" customWidth="1"/>
    <col min="3088" max="3088" width="4.85546875" style="42" customWidth="1"/>
    <col min="3089" max="3326" width="11.42578125" style="42"/>
    <col min="3327" max="3327" width="11.140625" style="42" customWidth="1"/>
    <col min="3328" max="3328" width="18.85546875" style="42" customWidth="1"/>
    <col min="3329" max="3329" width="11.42578125" style="42"/>
    <col min="3330" max="3330" width="4.85546875" style="42" customWidth="1"/>
    <col min="3331" max="3331" width="10.85546875" style="42" customWidth="1"/>
    <col min="3332" max="3332" width="69.140625" style="42" bestFit="1" customWidth="1"/>
    <col min="3333" max="3333" width="52" style="42" customWidth="1"/>
    <col min="3334" max="3334" width="42.42578125" style="42" customWidth="1"/>
    <col min="3335" max="3335" width="19.28515625" style="42" customWidth="1"/>
    <col min="3336" max="3336" width="29.28515625" style="42" customWidth="1"/>
    <col min="3337" max="3337" width="14" style="42" bestFit="1" customWidth="1"/>
    <col min="3338" max="3338" width="15.85546875" style="42" customWidth="1"/>
    <col min="3339" max="3339" width="16" style="42" customWidth="1"/>
    <col min="3340" max="3340" width="14.5703125" style="42" customWidth="1"/>
    <col min="3341" max="3341" width="16.42578125" style="42" customWidth="1"/>
    <col min="3342" max="3342" width="52.85546875" style="42" customWidth="1"/>
    <col min="3343" max="3343" width="19.7109375" style="42" customWidth="1"/>
    <col min="3344" max="3344" width="4.85546875" style="42" customWidth="1"/>
    <col min="3345" max="3582" width="11.42578125" style="42"/>
    <col min="3583" max="3583" width="11.140625" style="42" customWidth="1"/>
    <col min="3584" max="3584" width="18.85546875" style="42" customWidth="1"/>
    <col min="3585" max="3585" width="11.42578125" style="42"/>
    <col min="3586" max="3586" width="4.85546875" style="42" customWidth="1"/>
    <col min="3587" max="3587" width="10.85546875" style="42" customWidth="1"/>
    <col min="3588" max="3588" width="69.140625" style="42" bestFit="1" customWidth="1"/>
    <col min="3589" max="3589" width="52" style="42" customWidth="1"/>
    <col min="3590" max="3590" width="42.42578125" style="42" customWidth="1"/>
    <col min="3591" max="3591" width="19.28515625" style="42" customWidth="1"/>
    <col min="3592" max="3592" width="29.28515625" style="42" customWidth="1"/>
    <col min="3593" max="3593" width="14" style="42" bestFit="1" customWidth="1"/>
    <col min="3594" max="3594" width="15.85546875" style="42" customWidth="1"/>
    <col min="3595" max="3595" width="16" style="42" customWidth="1"/>
    <col min="3596" max="3596" width="14.5703125" style="42" customWidth="1"/>
    <col min="3597" max="3597" width="16.42578125" style="42" customWidth="1"/>
    <col min="3598" max="3598" width="52.85546875" style="42" customWidth="1"/>
    <col min="3599" max="3599" width="19.7109375" style="42" customWidth="1"/>
    <col min="3600" max="3600" width="4.85546875" style="42" customWidth="1"/>
    <col min="3601" max="3838" width="11.42578125" style="42"/>
    <col min="3839" max="3839" width="11.140625" style="42" customWidth="1"/>
    <col min="3840" max="3840" width="18.85546875" style="42" customWidth="1"/>
    <col min="3841" max="3841" width="11.42578125" style="42"/>
    <col min="3842" max="3842" width="4.85546875" style="42" customWidth="1"/>
    <col min="3843" max="3843" width="10.85546875" style="42" customWidth="1"/>
    <col min="3844" max="3844" width="69.140625" style="42" bestFit="1" customWidth="1"/>
    <col min="3845" max="3845" width="52" style="42" customWidth="1"/>
    <col min="3846" max="3846" width="42.42578125" style="42" customWidth="1"/>
    <col min="3847" max="3847" width="19.28515625" style="42" customWidth="1"/>
    <col min="3848" max="3848" width="29.28515625" style="42" customWidth="1"/>
    <col min="3849" max="3849" width="14" style="42" bestFit="1" customWidth="1"/>
    <col min="3850" max="3850" width="15.85546875" style="42" customWidth="1"/>
    <col min="3851" max="3851" width="16" style="42" customWidth="1"/>
    <col min="3852" max="3852" width="14.5703125" style="42" customWidth="1"/>
    <col min="3853" max="3853" width="16.42578125" style="42" customWidth="1"/>
    <col min="3854" max="3854" width="52.85546875" style="42" customWidth="1"/>
    <col min="3855" max="3855" width="19.7109375" style="42" customWidth="1"/>
    <col min="3856" max="3856" width="4.85546875" style="42" customWidth="1"/>
    <col min="3857" max="4094" width="11.42578125" style="42"/>
    <col min="4095" max="4095" width="11.140625" style="42" customWidth="1"/>
    <col min="4096" max="4096" width="18.85546875" style="42" customWidth="1"/>
    <col min="4097" max="4097" width="11.42578125" style="42"/>
    <col min="4098" max="4098" width="4.85546875" style="42" customWidth="1"/>
    <col min="4099" max="4099" width="10.85546875" style="42" customWidth="1"/>
    <col min="4100" max="4100" width="69.140625" style="42" bestFit="1" customWidth="1"/>
    <col min="4101" max="4101" width="52" style="42" customWidth="1"/>
    <col min="4102" max="4102" width="42.42578125" style="42" customWidth="1"/>
    <col min="4103" max="4103" width="19.28515625" style="42" customWidth="1"/>
    <col min="4104" max="4104" width="29.28515625" style="42" customWidth="1"/>
    <col min="4105" max="4105" width="14" style="42" bestFit="1" customWidth="1"/>
    <col min="4106" max="4106" width="15.85546875" style="42" customWidth="1"/>
    <col min="4107" max="4107" width="16" style="42" customWidth="1"/>
    <col min="4108" max="4108" width="14.5703125" style="42" customWidth="1"/>
    <col min="4109" max="4109" width="16.42578125" style="42" customWidth="1"/>
    <col min="4110" max="4110" width="52.85546875" style="42" customWidth="1"/>
    <col min="4111" max="4111" width="19.7109375" style="42" customWidth="1"/>
    <col min="4112" max="4112" width="4.85546875" style="42" customWidth="1"/>
    <col min="4113" max="4350" width="11.42578125" style="42"/>
    <col min="4351" max="4351" width="11.140625" style="42" customWidth="1"/>
    <col min="4352" max="4352" width="18.85546875" style="42" customWidth="1"/>
    <col min="4353" max="4353" width="11.42578125" style="42"/>
    <col min="4354" max="4354" width="4.85546875" style="42" customWidth="1"/>
    <col min="4355" max="4355" width="10.85546875" style="42" customWidth="1"/>
    <col min="4356" max="4356" width="69.140625" style="42" bestFit="1" customWidth="1"/>
    <col min="4357" max="4357" width="52" style="42" customWidth="1"/>
    <col min="4358" max="4358" width="42.42578125" style="42" customWidth="1"/>
    <col min="4359" max="4359" width="19.28515625" style="42" customWidth="1"/>
    <col min="4360" max="4360" width="29.28515625" style="42" customWidth="1"/>
    <col min="4361" max="4361" width="14" style="42" bestFit="1" customWidth="1"/>
    <col min="4362" max="4362" width="15.85546875" style="42" customWidth="1"/>
    <col min="4363" max="4363" width="16" style="42" customWidth="1"/>
    <col min="4364" max="4364" width="14.5703125" style="42" customWidth="1"/>
    <col min="4365" max="4365" width="16.42578125" style="42" customWidth="1"/>
    <col min="4366" max="4366" width="52.85546875" style="42" customWidth="1"/>
    <col min="4367" max="4367" width="19.7109375" style="42" customWidth="1"/>
    <col min="4368" max="4368" width="4.85546875" style="42" customWidth="1"/>
    <col min="4369" max="4606" width="11.42578125" style="42"/>
    <col min="4607" max="4607" width="11.140625" style="42" customWidth="1"/>
    <col min="4608" max="4608" width="18.85546875" style="42" customWidth="1"/>
    <col min="4609" max="4609" width="11.42578125" style="42"/>
    <col min="4610" max="4610" width="4.85546875" style="42" customWidth="1"/>
    <col min="4611" max="4611" width="10.85546875" style="42" customWidth="1"/>
    <col min="4612" max="4612" width="69.140625" style="42" bestFit="1" customWidth="1"/>
    <col min="4613" max="4613" width="52" style="42" customWidth="1"/>
    <col min="4614" max="4614" width="42.42578125" style="42" customWidth="1"/>
    <col min="4615" max="4615" width="19.28515625" style="42" customWidth="1"/>
    <col min="4616" max="4616" width="29.28515625" style="42" customWidth="1"/>
    <col min="4617" max="4617" width="14" style="42" bestFit="1" customWidth="1"/>
    <col min="4618" max="4618" width="15.85546875" style="42" customWidth="1"/>
    <col min="4619" max="4619" width="16" style="42" customWidth="1"/>
    <col min="4620" max="4620" width="14.5703125" style="42" customWidth="1"/>
    <col min="4621" max="4621" width="16.42578125" style="42" customWidth="1"/>
    <col min="4622" max="4622" width="52.85546875" style="42" customWidth="1"/>
    <col min="4623" max="4623" width="19.7109375" style="42" customWidth="1"/>
    <col min="4624" max="4624" width="4.85546875" style="42" customWidth="1"/>
    <col min="4625" max="4862" width="11.42578125" style="42"/>
    <col min="4863" max="4863" width="11.140625" style="42" customWidth="1"/>
    <col min="4864" max="4864" width="18.85546875" style="42" customWidth="1"/>
    <col min="4865" max="4865" width="11.42578125" style="42"/>
    <col min="4866" max="4866" width="4.85546875" style="42" customWidth="1"/>
    <col min="4867" max="4867" width="10.85546875" style="42" customWidth="1"/>
    <col min="4868" max="4868" width="69.140625" style="42" bestFit="1" customWidth="1"/>
    <col min="4869" max="4869" width="52" style="42" customWidth="1"/>
    <col min="4870" max="4870" width="42.42578125" style="42" customWidth="1"/>
    <col min="4871" max="4871" width="19.28515625" style="42" customWidth="1"/>
    <col min="4872" max="4872" width="29.28515625" style="42" customWidth="1"/>
    <col min="4873" max="4873" width="14" style="42" bestFit="1" customWidth="1"/>
    <col min="4874" max="4874" width="15.85546875" style="42" customWidth="1"/>
    <col min="4875" max="4875" width="16" style="42" customWidth="1"/>
    <col min="4876" max="4876" width="14.5703125" style="42" customWidth="1"/>
    <col min="4877" max="4877" width="16.42578125" style="42" customWidth="1"/>
    <col min="4878" max="4878" width="52.85546875" style="42" customWidth="1"/>
    <col min="4879" max="4879" width="19.7109375" style="42" customWidth="1"/>
    <col min="4880" max="4880" width="4.85546875" style="42" customWidth="1"/>
    <col min="4881" max="5118" width="11.42578125" style="42"/>
    <col min="5119" max="5119" width="11.140625" style="42" customWidth="1"/>
    <col min="5120" max="5120" width="18.85546875" style="42" customWidth="1"/>
    <col min="5121" max="5121" width="11.42578125" style="42"/>
    <col min="5122" max="5122" width="4.85546875" style="42" customWidth="1"/>
    <col min="5123" max="5123" width="10.85546875" style="42" customWidth="1"/>
    <col min="5124" max="5124" width="69.140625" style="42" bestFit="1" customWidth="1"/>
    <col min="5125" max="5125" width="52" style="42" customWidth="1"/>
    <col min="5126" max="5126" width="42.42578125" style="42" customWidth="1"/>
    <col min="5127" max="5127" width="19.28515625" style="42" customWidth="1"/>
    <col min="5128" max="5128" width="29.28515625" style="42" customWidth="1"/>
    <col min="5129" max="5129" width="14" style="42" bestFit="1" customWidth="1"/>
    <col min="5130" max="5130" width="15.85546875" style="42" customWidth="1"/>
    <col min="5131" max="5131" width="16" style="42" customWidth="1"/>
    <col min="5132" max="5132" width="14.5703125" style="42" customWidth="1"/>
    <col min="5133" max="5133" width="16.42578125" style="42" customWidth="1"/>
    <col min="5134" max="5134" width="52.85546875" style="42" customWidth="1"/>
    <col min="5135" max="5135" width="19.7109375" style="42" customWidth="1"/>
    <col min="5136" max="5136" width="4.85546875" style="42" customWidth="1"/>
    <col min="5137" max="5374" width="11.42578125" style="42"/>
    <col min="5375" max="5375" width="11.140625" style="42" customWidth="1"/>
    <col min="5376" max="5376" width="18.85546875" style="42" customWidth="1"/>
    <col min="5377" max="5377" width="11.42578125" style="42"/>
    <col min="5378" max="5378" width="4.85546875" style="42" customWidth="1"/>
    <col min="5379" max="5379" width="10.85546875" style="42" customWidth="1"/>
    <col min="5380" max="5380" width="69.140625" style="42" bestFit="1" customWidth="1"/>
    <col min="5381" max="5381" width="52" style="42" customWidth="1"/>
    <col min="5382" max="5382" width="42.42578125" style="42" customWidth="1"/>
    <col min="5383" max="5383" width="19.28515625" style="42" customWidth="1"/>
    <col min="5384" max="5384" width="29.28515625" style="42" customWidth="1"/>
    <col min="5385" max="5385" width="14" style="42" bestFit="1" customWidth="1"/>
    <col min="5386" max="5386" width="15.85546875" style="42" customWidth="1"/>
    <col min="5387" max="5387" width="16" style="42" customWidth="1"/>
    <col min="5388" max="5388" width="14.5703125" style="42" customWidth="1"/>
    <col min="5389" max="5389" width="16.42578125" style="42" customWidth="1"/>
    <col min="5390" max="5390" width="52.85546875" style="42" customWidth="1"/>
    <col min="5391" max="5391" width="19.7109375" style="42" customWidth="1"/>
    <col min="5392" max="5392" width="4.85546875" style="42" customWidth="1"/>
    <col min="5393" max="5630" width="11.42578125" style="42"/>
    <col min="5631" max="5631" width="11.140625" style="42" customWidth="1"/>
    <col min="5632" max="5632" width="18.85546875" style="42" customWidth="1"/>
    <col min="5633" max="5633" width="11.42578125" style="42"/>
    <col min="5634" max="5634" width="4.85546875" style="42" customWidth="1"/>
    <col min="5635" max="5635" width="10.85546875" style="42" customWidth="1"/>
    <col min="5636" max="5636" width="69.140625" style="42" bestFit="1" customWidth="1"/>
    <col min="5637" max="5637" width="52" style="42" customWidth="1"/>
    <col min="5638" max="5638" width="42.42578125" style="42" customWidth="1"/>
    <col min="5639" max="5639" width="19.28515625" style="42" customWidth="1"/>
    <col min="5640" max="5640" width="29.28515625" style="42" customWidth="1"/>
    <col min="5641" max="5641" width="14" style="42" bestFit="1" customWidth="1"/>
    <col min="5642" max="5642" width="15.85546875" style="42" customWidth="1"/>
    <col min="5643" max="5643" width="16" style="42" customWidth="1"/>
    <col min="5644" max="5644" width="14.5703125" style="42" customWidth="1"/>
    <col min="5645" max="5645" width="16.42578125" style="42" customWidth="1"/>
    <col min="5646" max="5646" width="52.85546875" style="42" customWidth="1"/>
    <col min="5647" max="5647" width="19.7109375" style="42" customWidth="1"/>
    <col min="5648" max="5648" width="4.85546875" style="42" customWidth="1"/>
    <col min="5649" max="5886" width="11.42578125" style="42"/>
    <col min="5887" max="5887" width="11.140625" style="42" customWidth="1"/>
    <col min="5888" max="5888" width="18.85546875" style="42" customWidth="1"/>
    <col min="5889" max="5889" width="11.42578125" style="42"/>
    <col min="5890" max="5890" width="4.85546875" style="42" customWidth="1"/>
    <col min="5891" max="5891" width="10.85546875" style="42" customWidth="1"/>
    <col min="5892" max="5892" width="69.140625" style="42" bestFit="1" customWidth="1"/>
    <col min="5893" max="5893" width="52" style="42" customWidth="1"/>
    <col min="5894" max="5894" width="42.42578125" style="42" customWidth="1"/>
    <col min="5895" max="5895" width="19.28515625" style="42" customWidth="1"/>
    <col min="5896" max="5896" width="29.28515625" style="42" customWidth="1"/>
    <col min="5897" max="5897" width="14" style="42" bestFit="1" customWidth="1"/>
    <col min="5898" max="5898" width="15.85546875" style="42" customWidth="1"/>
    <col min="5899" max="5899" width="16" style="42" customWidth="1"/>
    <col min="5900" max="5900" width="14.5703125" style="42" customWidth="1"/>
    <col min="5901" max="5901" width="16.42578125" style="42" customWidth="1"/>
    <col min="5902" max="5902" width="52.85546875" style="42" customWidth="1"/>
    <col min="5903" max="5903" width="19.7109375" style="42" customWidth="1"/>
    <col min="5904" max="5904" width="4.85546875" style="42" customWidth="1"/>
    <col min="5905" max="6142" width="11.42578125" style="42"/>
    <col min="6143" max="6143" width="11.140625" style="42" customWidth="1"/>
    <col min="6144" max="6144" width="18.85546875" style="42" customWidth="1"/>
    <col min="6145" max="6145" width="11.42578125" style="42"/>
    <col min="6146" max="6146" width="4.85546875" style="42" customWidth="1"/>
    <col min="6147" max="6147" width="10.85546875" style="42" customWidth="1"/>
    <col min="6148" max="6148" width="69.140625" style="42" bestFit="1" customWidth="1"/>
    <col min="6149" max="6149" width="52" style="42" customWidth="1"/>
    <col min="6150" max="6150" width="42.42578125" style="42" customWidth="1"/>
    <col min="6151" max="6151" width="19.28515625" style="42" customWidth="1"/>
    <col min="6152" max="6152" width="29.28515625" style="42" customWidth="1"/>
    <col min="6153" max="6153" width="14" style="42" bestFit="1" customWidth="1"/>
    <col min="6154" max="6154" width="15.85546875" style="42" customWidth="1"/>
    <col min="6155" max="6155" width="16" style="42" customWidth="1"/>
    <col min="6156" max="6156" width="14.5703125" style="42" customWidth="1"/>
    <col min="6157" max="6157" width="16.42578125" style="42" customWidth="1"/>
    <col min="6158" max="6158" width="52.85546875" style="42" customWidth="1"/>
    <col min="6159" max="6159" width="19.7109375" style="42" customWidth="1"/>
    <col min="6160" max="6160" width="4.85546875" style="42" customWidth="1"/>
    <col min="6161" max="6398" width="11.42578125" style="42"/>
    <col min="6399" max="6399" width="11.140625" style="42" customWidth="1"/>
    <col min="6400" max="6400" width="18.85546875" style="42" customWidth="1"/>
    <col min="6401" max="6401" width="11.42578125" style="42"/>
    <col min="6402" max="6402" width="4.85546875" style="42" customWidth="1"/>
    <col min="6403" max="6403" width="10.85546875" style="42" customWidth="1"/>
    <col min="6404" max="6404" width="69.140625" style="42" bestFit="1" customWidth="1"/>
    <col min="6405" max="6405" width="52" style="42" customWidth="1"/>
    <col min="6406" max="6406" width="42.42578125" style="42" customWidth="1"/>
    <col min="6407" max="6407" width="19.28515625" style="42" customWidth="1"/>
    <col min="6408" max="6408" width="29.28515625" style="42" customWidth="1"/>
    <col min="6409" max="6409" width="14" style="42" bestFit="1" customWidth="1"/>
    <col min="6410" max="6410" width="15.85546875" style="42" customWidth="1"/>
    <col min="6411" max="6411" width="16" style="42" customWidth="1"/>
    <col min="6412" max="6412" width="14.5703125" style="42" customWidth="1"/>
    <col min="6413" max="6413" width="16.42578125" style="42" customWidth="1"/>
    <col min="6414" max="6414" width="52.85546875" style="42" customWidth="1"/>
    <col min="6415" max="6415" width="19.7109375" style="42" customWidth="1"/>
    <col min="6416" max="6416" width="4.85546875" style="42" customWidth="1"/>
    <col min="6417" max="6654" width="11.42578125" style="42"/>
    <col min="6655" max="6655" width="11.140625" style="42" customWidth="1"/>
    <col min="6656" max="6656" width="18.85546875" style="42" customWidth="1"/>
    <col min="6657" max="6657" width="11.42578125" style="42"/>
    <col min="6658" max="6658" width="4.85546875" style="42" customWidth="1"/>
    <col min="6659" max="6659" width="10.85546875" style="42" customWidth="1"/>
    <col min="6660" max="6660" width="69.140625" style="42" bestFit="1" customWidth="1"/>
    <col min="6661" max="6661" width="52" style="42" customWidth="1"/>
    <col min="6662" max="6662" width="42.42578125" style="42" customWidth="1"/>
    <col min="6663" max="6663" width="19.28515625" style="42" customWidth="1"/>
    <col min="6664" max="6664" width="29.28515625" style="42" customWidth="1"/>
    <col min="6665" max="6665" width="14" style="42" bestFit="1" customWidth="1"/>
    <col min="6666" max="6666" width="15.85546875" style="42" customWidth="1"/>
    <col min="6667" max="6667" width="16" style="42" customWidth="1"/>
    <col min="6668" max="6668" width="14.5703125" style="42" customWidth="1"/>
    <col min="6669" max="6669" width="16.42578125" style="42" customWidth="1"/>
    <col min="6670" max="6670" width="52.85546875" style="42" customWidth="1"/>
    <col min="6671" max="6671" width="19.7109375" style="42" customWidth="1"/>
    <col min="6672" max="6672" width="4.85546875" style="42" customWidth="1"/>
    <col min="6673" max="6910" width="11.42578125" style="42"/>
    <col min="6911" max="6911" width="11.140625" style="42" customWidth="1"/>
    <col min="6912" max="6912" width="18.85546875" style="42" customWidth="1"/>
    <col min="6913" max="6913" width="11.42578125" style="42"/>
    <col min="6914" max="6914" width="4.85546875" style="42" customWidth="1"/>
    <col min="6915" max="6915" width="10.85546875" style="42" customWidth="1"/>
    <col min="6916" max="6916" width="69.140625" style="42" bestFit="1" customWidth="1"/>
    <col min="6917" max="6917" width="52" style="42" customWidth="1"/>
    <col min="6918" max="6918" width="42.42578125" style="42" customWidth="1"/>
    <col min="6919" max="6919" width="19.28515625" style="42" customWidth="1"/>
    <col min="6920" max="6920" width="29.28515625" style="42" customWidth="1"/>
    <col min="6921" max="6921" width="14" style="42" bestFit="1" customWidth="1"/>
    <col min="6922" max="6922" width="15.85546875" style="42" customWidth="1"/>
    <col min="6923" max="6923" width="16" style="42" customWidth="1"/>
    <col min="6924" max="6924" width="14.5703125" style="42" customWidth="1"/>
    <col min="6925" max="6925" width="16.42578125" style="42" customWidth="1"/>
    <col min="6926" max="6926" width="52.85546875" style="42" customWidth="1"/>
    <col min="6927" max="6927" width="19.7109375" style="42" customWidth="1"/>
    <col min="6928" max="6928" width="4.85546875" style="42" customWidth="1"/>
    <col min="6929" max="7166" width="11.42578125" style="42"/>
    <col min="7167" max="7167" width="11.140625" style="42" customWidth="1"/>
    <col min="7168" max="7168" width="18.85546875" style="42" customWidth="1"/>
    <col min="7169" max="7169" width="11.42578125" style="42"/>
    <col min="7170" max="7170" width="4.85546875" style="42" customWidth="1"/>
    <col min="7171" max="7171" width="10.85546875" style="42" customWidth="1"/>
    <col min="7172" max="7172" width="69.140625" style="42" bestFit="1" customWidth="1"/>
    <col min="7173" max="7173" width="52" style="42" customWidth="1"/>
    <col min="7174" max="7174" width="42.42578125" style="42" customWidth="1"/>
    <col min="7175" max="7175" width="19.28515625" style="42" customWidth="1"/>
    <col min="7176" max="7176" width="29.28515625" style="42" customWidth="1"/>
    <col min="7177" max="7177" width="14" style="42" bestFit="1" customWidth="1"/>
    <col min="7178" max="7178" width="15.85546875" style="42" customWidth="1"/>
    <col min="7179" max="7179" width="16" style="42" customWidth="1"/>
    <col min="7180" max="7180" width="14.5703125" style="42" customWidth="1"/>
    <col min="7181" max="7181" width="16.42578125" style="42" customWidth="1"/>
    <col min="7182" max="7182" width="52.85546875" style="42" customWidth="1"/>
    <col min="7183" max="7183" width="19.7109375" style="42" customWidth="1"/>
    <col min="7184" max="7184" width="4.85546875" style="42" customWidth="1"/>
    <col min="7185" max="7422" width="11.42578125" style="42"/>
    <col min="7423" max="7423" width="11.140625" style="42" customWidth="1"/>
    <col min="7424" max="7424" width="18.85546875" style="42" customWidth="1"/>
    <col min="7425" max="7425" width="11.42578125" style="42"/>
    <col min="7426" max="7426" width="4.85546875" style="42" customWidth="1"/>
    <col min="7427" max="7427" width="10.85546875" style="42" customWidth="1"/>
    <col min="7428" max="7428" width="69.140625" style="42" bestFit="1" customWidth="1"/>
    <col min="7429" max="7429" width="52" style="42" customWidth="1"/>
    <col min="7430" max="7430" width="42.42578125" style="42" customWidth="1"/>
    <col min="7431" max="7431" width="19.28515625" style="42" customWidth="1"/>
    <col min="7432" max="7432" width="29.28515625" style="42" customWidth="1"/>
    <col min="7433" max="7433" width="14" style="42" bestFit="1" customWidth="1"/>
    <col min="7434" max="7434" width="15.85546875" style="42" customWidth="1"/>
    <col min="7435" max="7435" width="16" style="42" customWidth="1"/>
    <col min="7436" max="7436" width="14.5703125" style="42" customWidth="1"/>
    <col min="7437" max="7437" width="16.42578125" style="42" customWidth="1"/>
    <col min="7438" max="7438" width="52.85546875" style="42" customWidth="1"/>
    <col min="7439" max="7439" width="19.7109375" style="42" customWidth="1"/>
    <col min="7440" max="7440" width="4.85546875" style="42" customWidth="1"/>
    <col min="7441" max="7678" width="11.42578125" style="42"/>
    <col min="7679" max="7679" width="11.140625" style="42" customWidth="1"/>
    <col min="7680" max="7680" width="18.85546875" style="42" customWidth="1"/>
    <col min="7681" max="7681" width="11.42578125" style="42"/>
    <col min="7682" max="7682" width="4.85546875" style="42" customWidth="1"/>
    <col min="7683" max="7683" width="10.85546875" style="42" customWidth="1"/>
    <col min="7684" max="7684" width="69.140625" style="42" bestFit="1" customWidth="1"/>
    <col min="7685" max="7685" width="52" style="42" customWidth="1"/>
    <col min="7686" max="7686" width="42.42578125" style="42" customWidth="1"/>
    <col min="7687" max="7687" width="19.28515625" style="42" customWidth="1"/>
    <col min="7688" max="7688" width="29.28515625" style="42" customWidth="1"/>
    <col min="7689" max="7689" width="14" style="42" bestFit="1" customWidth="1"/>
    <col min="7690" max="7690" width="15.85546875" style="42" customWidth="1"/>
    <col min="7691" max="7691" width="16" style="42" customWidth="1"/>
    <col min="7692" max="7692" width="14.5703125" style="42" customWidth="1"/>
    <col min="7693" max="7693" width="16.42578125" style="42" customWidth="1"/>
    <col min="7694" max="7694" width="52.85546875" style="42" customWidth="1"/>
    <col min="7695" max="7695" width="19.7109375" style="42" customWidth="1"/>
    <col min="7696" max="7696" width="4.85546875" style="42" customWidth="1"/>
    <col min="7697" max="7934" width="11.42578125" style="42"/>
    <col min="7935" max="7935" width="11.140625" style="42" customWidth="1"/>
    <col min="7936" max="7936" width="18.85546875" style="42" customWidth="1"/>
    <col min="7937" max="7937" width="11.42578125" style="42"/>
    <col min="7938" max="7938" width="4.85546875" style="42" customWidth="1"/>
    <col min="7939" max="7939" width="10.85546875" style="42" customWidth="1"/>
    <col min="7940" max="7940" width="69.140625" style="42" bestFit="1" customWidth="1"/>
    <col min="7941" max="7941" width="52" style="42" customWidth="1"/>
    <col min="7942" max="7942" width="42.42578125" style="42" customWidth="1"/>
    <col min="7943" max="7943" width="19.28515625" style="42" customWidth="1"/>
    <col min="7944" max="7944" width="29.28515625" style="42" customWidth="1"/>
    <col min="7945" max="7945" width="14" style="42" bestFit="1" customWidth="1"/>
    <col min="7946" max="7946" width="15.85546875" style="42" customWidth="1"/>
    <col min="7947" max="7947" width="16" style="42" customWidth="1"/>
    <col min="7948" max="7948" width="14.5703125" style="42" customWidth="1"/>
    <col min="7949" max="7949" width="16.42578125" style="42" customWidth="1"/>
    <col min="7950" max="7950" width="52.85546875" style="42" customWidth="1"/>
    <col min="7951" max="7951" width="19.7109375" style="42" customWidth="1"/>
    <col min="7952" max="7952" width="4.85546875" style="42" customWidth="1"/>
    <col min="7953" max="8190" width="11.42578125" style="42"/>
    <col min="8191" max="8191" width="11.140625" style="42" customWidth="1"/>
    <col min="8192" max="8192" width="18.85546875" style="42" customWidth="1"/>
    <col min="8193" max="8193" width="11.42578125" style="42"/>
    <col min="8194" max="8194" width="4.85546875" style="42" customWidth="1"/>
    <col min="8195" max="8195" width="10.85546875" style="42" customWidth="1"/>
    <col min="8196" max="8196" width="69.140625" style="42" bestFit="1" customWidth="1"/>
    <col min="8197" max="8197" width="52" style="42" customWidth="1"/>
    <col min="8198" max="8198" width="42.42578125" style="42" customWidth="1"/>
    <col min="8199" max="8199" width="19.28515625" style="42" customWidth="1"/>
    <col min="8200" max="8200" width="29.28515625" style="42" customWidth="1"/>
    <col min="8201" max="8201" width="14" style="42" bestFit="1" customWidth="1"/>
    <col min="8202" max="8202" width="15.85546875" style="42" customWidth="1"/>
    <col min="8203" max="8203" width="16" style="42" customWidth="1"/>
    <col min="8204" max="8204" width="14.5703125" style="42" customWidth="1"/>
    <col min="8205" max="8205" width="16.42578125" style="42" customWidth="1"/>
    <col min="8206" max="8206" width="52.85546875" style="42" customWidth="1"/>
    <col min="8207" max="8207" width="19.7109375" style="42" customWidth="1"/>
    <col min="8208" max="8208" width="4.85546875" style="42" customWidth="1"/>
    <col min="8209" max="8446" width="11.42578125" style="42"/>
    <col min="8447" max="8447" width="11.140625" style="42" customWidth="1"/>
    <col min="8448" max="8448" width="18.85546875" style="42" customWidth="1"/>
    <col min="8449" max="8449" width="11.42578125" style="42"/>
    <col min="8450" max="8450" width="4.85546875" style="42" customWidth="1"/>
    <col min="8451" max="8451" width="10.85546875" style="42" customWidth="1"/>
    <col min="8452" max="8452" width="69.140625" style="42" bestFit="1" customWidth="1"/>
    <col min="8453" max="8453" width="52" style="42" customWidth="1"/>
    <col min="8454" max="8454" width="42.42578125" style="42" customWidth="1"/>
    <col min="8455" max="8455" width="19.28515625" style="42" customWidth="1"/>
    <col min="8456" max="8456" width="29.28515625" style="42" customWidth="1"/>
    <col min="8457" max="8457" width="14" style="42" bestFit="1" customWidth="1"/>
    <col min="8458" max="8458" width="15.85546875" style="42" customWidth="1"/>
    <col min="8459" max="8459" width="16" style="42" customWidth="1"/>
    <col min="8460" max="8460" width="14.5703125" style="42" customWidth="1"/>
    <col min="8461" max="8461" width="16.42578125" style="42" customWidth="1"/>
    <col min="8462" max="8462" width="52.85546875" style="42" customWidth="1"/>
    <col min="8463" max="8463" width="19.7109375" style="42" customWidth="1"/>
    <col min="8464" max="8464" width="4.85546875" style="42" customWidth="1"/>
    <col min="8465" max="8702" width="11.42578125" style="42"/>
    <col min="8703" max="8703" width="11.140625" style="42" customWidth="1"/>
    <col min="8704" max="8704" width="18.85546875" style="42" customWidth="1"/>
    <col min="8705" max="8705" width="11.42578125" style="42"/>
    <col min="8706" max="8706" width="4.85546875" style="42" customWidth="1"/>
    <col min="8707" max="8707" width="10.85546875" style="42" customWidth="1"/>
    <col min="8708" max="8708" width="69.140625" style="42" bestFit="1" customWidth="1"/>
    <col min="8709" max="8709" width="52" style="42" customWidth="1"/>
    <col min="8710" max="8710" width="42.42578125" style="42" customWidth="1"/>
    <col min="8711" max="8711" width="19.28515625" style="42" customWidth="1"/>
    <col min="8712" max="8712" width="29.28515625" style="42" customWidth="1"/>
    <col min="8713" max="8713" width="14" style="42" bestFit="1" customWidth="1"/>
    <col min="8714" max="8714" width="15.85546875" style="42" customWidth="1"/>
    <col min="8715" max="8715" width="16" style="42" customWidth="1"/>
    <col min="8716" max="8716" width="14.5703125" style="42" customWidth="1"/>
    <col min="8717" max="8717" width="16.42578125" style="42" customWidth="1"/>
    <col min="8718" max="8718" width="52.85546875" style="42" customWidth="1"/>
    <col min="8719" max="8719" width="19.7109375" style="42" customWidth="1"/>
    <col min="8720" max="8720" width="4.85546875" style="42" customWidth="1"/>
    <col min="8721" max="8958" width="11.42578125" style="42"/>
    <col min="8959" max="8959" width="11.140625" style="42" customWidth="1"/>
    <col min="8960" max="8960" width="18.85546875" style="42" customWidth="1"/>
    <col min="8961" max="8961" width="11.42578125" style="42"/>
    <col min="8962" max="8962" width="4.85546875" style="42" customWidth="1"/>
    <col min="8963" max="8963" width="10.85546875" style="42" customWidth="1"/>
    <col min="8964" max="8964" width="69.140625" style="42" bestFit="1" customWidth="1"/>
    <col min="8965" max="8965" width="52" style="42" customWidth="1"/>
    <col min="8966" max="8966" width="42.42578125" style="42" customWidth="1"/>
    <col min="8967" max="8967" width="19.28515625" style="42" customWidth="1"/>
    <col min="8968" max="8968" width="29.28515625" style="42" customWidth="1"/>
    <col min="8969" max="8969" width="14" style="42" bestFit="1" customWidth="1"/>
    <col min="8970" max="8970" width="15.85546875" style="42" customWidth="1"/>
    <col min="8971" max="8971" width="16" style="42" customWidth="1"/>
    <col min="8972" max="8972" width="14.5703125" style="42" customWidth="1"/>
    <col min="8973" max="8973" width="16.42578125" style="42" customWidth="1"/>
    <col min="8974" max="8974" width="52.85546875" style="42" customWidth="1"/>
    <col min="8975" max="8975" width="19.7109375" style="42" customWidth="1"/>
    <col min="8976" max="8976" width="4.85546875" style="42" customWidth="1"/>
    <col min="8977" max="9214" width="11.42578125" style="42"/>
    <col min="9215" max="9215" width="11.140625" style="42" customWidth="1"/>
    <col min="9216" max="9216" width="18.85546875" style="42" customWidth="1"/>
    <col min="9217" max="9217" width="11.42578125" style="42"/>
    <col min="9218" max="9218" width="4.85546875" style="42" customWidth="1"/>
    <col min="9219" max="9219" width="10.85546875" style="42" customWidth="1"/>
    <col min="9220" max="9220" width="69.140625" style="42" bestFit="1" customWidth="1"/>
    <col min="9221" max="9221" width="52" style="42" customWidth="1"/>
    <col min="9222" max="9222" width="42.42578125" style="42" customWidth="1"/>
    <col min="9223" max="9223" width="19.28515625" style="42" customWidth="1"/>
    <col min="9224" max="9224" width="29.28515625" style="42" customWidth="1"/>
    <col min="9225" max="9225" width="14" style="42" bestFit="1" customWidth="1"/>
    <col min="9226" max="9226" width="15.85546875" style="42" customWidth="1"/>
    <col min="9227" max="9227" width="16" style="42" customWidth="1"/>
    <col min="9228" max="9228" width="14.5703125" style="42" customWidth="1"/>
    <col min="9229" max="9229" width="16.42578125" style="42" customWidth="1"/>
    <col min="9230" max="9230" width="52.85546875" style="42" customWidth="1"/>
    <col min="9231" max="9231" width="19.7109375" style="42" customWidth="1"/>
    <col min="9232" max="9232" width="4.85546875" style="42" customWidth="1"/>
    <col min="9233" max="9470" width="11.42578125" style="42"/>
    <col min="9471" max="9471" width="11.140625" style="42" customWidth="1"/>
    <col min="9472" max="9472" width="18.85546875" style="42" customWidth="1"/>
    <col min="9473" max="9473" width="11.42578125" style="42"/>
    <col min="9474" max="9474" width="4.85546875" style="42" customWidth="1"/>
    <col min="9475" max="9475" width="10.85546875" style="42" customWidth="1"/>
    <col min="9476" max="9476" width="69.140625" style="42" bestFit="1" customWidth="1"/>
    <col min="9477" max="9477" width="52" style="42" customWidth="1"/>
    <col min="9478" max="9478" width="42.42578125" style="42" customWidth="1"/>
    <col min="9479" max="9479" width="19.28515625" style="42" customWidth="1"/>
    <col min="9480" max="9480" width="29.28515625" style="42" customWidth="1"/>
    <col min="9481" max="9481" width="14" style="42" bestFit="1" customWidth="1"/>
    <col min="9482" max="9482" width="15.85546875" style="42" customWidth="1"/>
    <col min="9483" max="9483" width="16" style="42" customWidth="1"/>
    <col min="9484" max="9484" width="14.5703125" style="42" customWidth="1"/>
    <col min="9485" max="9485" width="16.42578125" style="42" customWidth="1"/>
    <col min="9486" max="9486" width="52.85546875" style="42" customWidth="1"/>
    <col min="9487" max="9487" width="19.7109375" style="42" customWidth="1"/>
    <col min="9488" max="9488" width="4.85546875" style="42" customWidth="1"/>
    <col min="9489" max="9726" width="11.42578125" style="42"/>
    <col min="9727" max="9727" width="11.140625" style="42" customWidth="1"/>
    <col min="9728" max="9728" width="18.85546875" style="42" customWidth="1"/>
    <col min="9729" max="9729" width="11.42578125" style="42"/>
    <col min="9730" max="9730" width="4.85546875" style="42" customWidth="1"/>
    <col min="9731" max="9731" width="10.85546875" style="42" customWidth="1"/>
    <col min="9732" max="9732" width="69.140625" style="42" bestFit="1" customWidth="1"/>
    <col min="9733" max="9733" width="52" style="42" customWidth="1"/>
    <col min="9734" max="9734" width="42.42578125" style="42" customWidth="1"/>
    <col min="9735" max="9735" width="19.28515625" style="42" customWidth="1"/>
    <col min="9736" max="9736" width="29.28515625" style="42" customWidth="1"/>
    <col min="9737" max="9737" width="14" style="42" bestFit="1" customWidth="1"/>
    <col min="9738" max="9738" width="15.85546875" style="42" customWidth="1"/>
    <col min="9739" max="9739" width="16" style="42" customWidth="1"/>
    <col min="9740" max="9740" width="14.5703125" style="42" customWidth="1"/>
    <col min="9741" max="9741" width="16.42578125" style="42" customWidth="1"/>
    <col min="9742" max="9742" width="52.85546875" style="42" customWidth="1"/>
    <col min="9743" max="9743" width="19.7109375" style="42" customWidth="1"/>
    <col min="9744" max="9744" width="4.85546875" style="42" customWidth="1"/>
    <col min="9745" max="9982" width="11.42578125" style="42"/>
    <col min="9983" max="9983" width="11.140625" style="42" customWidth="1"/>
    <col min="9984" max="9984" width="18.85546875" style="42" customWidth="1"/>
    <col min="9985" max="9985" width="11.42578125" style="42"/>
    <col min="9986" max="9986" width="4.85546875" style="42" customWidth="1"/>
    <col min="9987" max="9987" width="10.85546875" style="42" customWidth="1"/>
    <col min="9988" max="9988" width="69.140625" style="42" bestFit="1" customWidth="1"/>
    <col min="9989" max="9989" width="52" style="42" customWidth="1"/>
    <col min="9990" max="9990" width="42.42578125" style="42" customWidth="1"/>
    <col min="9991" max="9991" width="19.28515625" style="42" customWidth="1"/>
    <col min="9992" max="9992" width="29.28515625" style="42" customWidth="1"/>
    <col min="9993" max="9993" width="14" style="42" bestFit="1" customWidth="1"/>
    <col min="9994" max="9994" width="15.85546875" style="42" customWidth="1"/>
    <col min="9995" max="9995" width="16" style="42" customWidth="1"/>
    <col min="9996" max="9996" width="14.5703125" style="42" customWidth="1"/>
    <col min="9997" max="9997" width="16.42578125" style="42" customWidth="1"/>
    <col min="9998" max="9998" width="52.85546875" style="42" customWidth="1"/>
    <col min="9999" max="9999" width="19.7109375" style="42" customWidth="1"/>
    <col min="10000" max="10000" width="4.85546875" style="42" customWidth="1"/>
    <col min="10001" max="10238" width="11.42578125" style="42"/>
    <col min="10239" max="10239" width="11.140625" style="42" customWidth="1"/>
    <col min="10240" max="10240" width="18.85546875" style="42" customWidth="1"/>
    <col min="10241" max="10241" width="11.42578125" style="42"/>
    <col min="10242" max="10242" width="4.85546875" style="42" customWidth="1"/>
    <col min="10243" max="10243" width="10.85546875" style="42" customWidth="1"/>
    <col min="10244" max="10244" width="69.140625" style="42" bestFit="1" customWidth="1"/>
    <col min="10245" max="10245" width="52" style="42" customWidth="1"/>
    <col min="10246" max="10246" width="42.42578125" style="42" customWidth="1"/>
    <col min="10247" max="10247" width="19.28515625" style="42" customWidth="1"/>
    <col min="10248" max="10248" width="29.28515625" style="42" customWidth="1"/>
    <col min="10249" max="10249" width="14" style="42" bestFit="1" customWidth="1"/>
    <col min="10250" max="10250" width="15.85546875" style="42" customWidth="1"/>
    <col min="10251" max="10251" width="16" style="42" customWidth="1"/>
    <col min="10252" max="10252" width="14.5703125" style="42" customWidth="1"/>
    <col min="10253" max="10253" width="16.42578125" style="42" customWidth="1"/>
    <col min="10254" max="10254" width="52.85546875" style="42" customWidth="1"/>
    <col min="10255" max="10255" width="19.7109375" style="42" customWidth="1"/>
    <col min="10256" max="10256" width="4.85546875" style="42" customWidth="1"/>
    <col min="10257" max="10494" width="11.42578125" style="42"/>
    <col min="10495" max="10495" width="11.140625" style="42" customWidth="1"/>
    <col min="10496" max="10496" width="18.85546875" style="42" customWidth="1"/>
    <col min="10497" max="10497" width="11.42578125" style="42"/>
    <col min="10498" max="10498" width="4.85546875" style="42" customWidth="1"/>
    <col min="10499" max="10499" width="10.85546875" style="42" customWidth="1"/>
    <col min="10500" max="10500" width="69.140625" style="42" bestFit="1" customWidth="1"/>
    <col min="10501" max="10501" width="52" style="42" customWidth="1"/>
    <col min="10502" max="10502" width="42.42578125" style="42" customWidth="1"/>
    <col min="10503" max="10503" width="19.28515625" style="42" customWidth="1"/>
    <col min="10504" max="10504" width="29.28515625" style="42" customWidth="1"/>
    <col min="10505" max="10505" width="14" style="42" bestFit="1" customWidth="1"/>
    <col min="10506" max="10506" width="15.85546875" style="42" customWidth="1"/>
    <col min="10507" max="10507" width="16" style="42" customWidth="1"/>
    <col min="10508" max="10508" width="14.5703125" style="42" customWidth="1"/>
    <col min="10509" max="10509" width="16.42578125" style="42" customWidth="1"/>
    <col min="10510" max="10510" width="52.85546875" style="42" customWidth="1"/>
    <col min="10511" max="10511" width="19.7109375" style="42" customWidth="1"/>
    <col min="10512" max="10512" width="4.85546875" style="42" customWidth="1"/>
    <col min="10513" max="10750" width="11.42578125" style="42"/>
    <col min="10751" max="10751" width="11.140625" style="42" customWidth="1"/>
    <col min="10752" max="10752" width="18.85546875" style="42" customWidth="1"/>
    <col min="10753" max="10753" width="11.42578125" style="42"/>
    <col min="10754" max="10754" width="4.85546875" style="42" customWidth="1"/>
    <col min="10755" max="10755" width="10.85546875" style="42" customWidth="1"/>
    <col min="10756" max="10756" width="69.140625" style="42" bestFit="1" customWidth="1"/>
    <col min="10757" max="10757" width="52" style="42" customWidth="1"/>
    <col min="10758" max="10758" width="42.42578125" style="42" customWidth="1"/>
    <col min="10759" max="10759" width="19.28515625" style="42" customWidth="1"/>
    <col min="10760" max="10760" width="29.28515625" style="42" customWidth="1"/>
    <col min="10761" max="10761" width="14" style="42" bestFit="1" customWidth="1"/>
    <col min="10762" max="10762" width="15.85546875" style="42" customWidth="1"/>
    <col min="10763" max="10763" width="16" style="42" customWidth="1"/>
    <col min="10764" max="10764" width="14.5703125" style="42" customWidth="1"/>
    <col min="10765" max="10765" width="16.42578125" style="42" customWidth="1"/>
    <col min="10766" max="10766" width="52.85546875" style="42" customWidth="1"/>
    <col min="10767" max="10767" width="19.7109375" style="42" customWidth="1"/>
    <col min="10768" max="10768" width="4.85546875" style="42" customWidth="1"/>
    <col min="10769" max="11006" width="11.42578125" style="42"/>
    <col min="11007" max="11007" width="11.140625" style="42" customWidth="1"/>
    <col min="11008" max="11008" width="18.85546875" style="42" customWidth="1"/>
    <col min="11009" max="11009" width="11.42578125" style="42"/>
    <col min="11010" max="11010" width="4.85546875" style="42" customWidth="1"/>
    <col min="11011" max="11011" width="10.85546875" style="42" customWidth="1"/>
    <col min="11012" max="11012" width="69.140625" style="42" bestFit="1" customWidth="1"/>
    <col min="11013" max="11013" width="52" style="42" customWidth="1"/>
    <col min="11014" max="11014" width="42.42578125" style="42" customWidth="1"/>
    <col min="11015" max="11015" width="19.28515625" style="42" customWidth="1"/>
    <col min="11016" max="11016" width="29.28515625" style="42" customWidth="1"/>
    <col min="11017" max="11017" width="14" style="42" bestFit="1" customWidth="1"/>
    <col min="11018" max="11018" width="15.85546875" style="42" customWidth="1"/>
    <col min="11019" max="11019" width="16" style="42" customWidth="1"/>
    <col min="11020" max="11020" width="14.5703125" style="42" customWidth="1"/>
    <col min="11021" max="11021" width="16.42578125" style="42" customWidth="1"/>
    <col min="11022" max="11022" width="52.85546875" style="42" customWidth="1"/>
    <col min="11023" max="11023" width="19.7109375" style="42" customWidth="1"/>
    <col min="11024" max="11024" width="4.85546875" style="42" customWidth="1"/>
    <col min="11025" max="11262" width="11.42578125" style="42"/>
    <col min="11263" max="11263" width="11.140625" style="42" customWidth="1"/>
    <col min="11264" max="11264" width="18.85546875" style="42" customWidth="1"/>
    <col min="11265" max="11265" width="11.42578125" style="42"/>
    <col min="11266" max="11266" width="4.85546875" style="42" customWidth="1"/>
    <col min="11267" max="11267" width="10.85546875" style="42" customWidth="1"/>
    <col min="11268" max="11268" width="69.140625" style="42" bestFit="1" customWidth="1"/>
    <col min="11269" max="11269" width="52" style="42" customWidth="1"/>
    <col min="11270" max="11270" width="42.42578125" style="42" customWidth="1"/>
    <col min="11271" max="11271" width="19.28515625" style="42" customWidth="1"/>
    <col min="11272" max="11272" width="29.28515625" style="42" customWidth="1"/>
    <col min="11273" max="11273" width="14" style="42" bestFit="1" customWidth="1"/>
    <col min="11274" max="11274" width="15.85546875" style="42" customWidth="1"/>
    <col min="11275" max="11275" width="16" style="42" customWidth="1"/>
    <col min="11276" max="11276" width="14.5703125" style="42" customWidth="1"/>
    <col min="11277" max="11277" width="16.42578125" style="42" customWidth="1"/>
    <col min="11278" max="11278" width="52.85546875" style="42" customWidth="1"/>
    <col min="11279" max="11279" width="19.7109375" style="42" customWidth="1"/>
    <col min="11280" max="11280" width="4.85546875" style="42" customWidth="1"/>
    <col min="11281" max="11518" width="11.42578125" style="42"/>
    <col min="11519" max="11519" width="11.140625" style="42" customWidth="1"/>
    <col min="11520" max="11520" width="18.85546875" style="42" customWidth="1"/>
    <col min="11521" max="11521" width="11.42578125" style="42"/>
    <col min="11522" max="11522" width="4.85546875" style="42" customWidth="1"/>
    <col min="11523" max="11523" width="10.85546875" style="42" customWidth="1"/>
    <col min="11524" max="11524" width="69.140625" style="42" bestFit="1" customWidth="1"/>
    <col min="11525" max="11525" width="52" style="42" customWidth="1"/>
    <col min="11526" max="11526" width="42.42578125" style="42" customWidth="1"/>
    <col min="11527" max="11527" width="19.28515625" style="42" customWidth="1"/>
    <col min="11528" max="11528" width="29.28515625" style="42" customWidth="1"/>
    <col min="11529" max="11529" width="14" style="42" bestFit="1" customWidth="1"/>
    <col min="11530" max="11530" width="15.85546875" style="42" customWidth="1"/>
    <col min="11531" max="11531" width="16" style="42" customWidth="1"/>
    <col min="11532" max="11532" width="14.5703125" style="42" customWidth="1"/>
    <col min="11533" max="11533" width="16.42578125" style="42" customWidth="1"/>
    <col min="11534" max="11534" width="52.85546875" style="42" customWidth="1"/>
    <col min="11535" max="11535" width="19.7109375" style="42" customWidth="1"/>
    <col min="11536" max="11536" width="4.85546875" style="42" customWidth="1"/>
    <col min="11537" max="11774" width="11.42578125" style="42"/>
    <col min="11775" max="11775" width="11.140625" style="42" customWidth="1"/>
    <col min="11776" max="11776" width="18.85546875" style="42" customWidth="1"/>
    <col min="11777" max="11777" width="11.42578125" style="42"/>
    <col min="11778" max="11778" width="4.85546875" style="42" customWidth="1"/>
    <col min="11779" max="11779" width="10.85546875" style="42" customWidth="1"/>
    <col min="11780" max="11780" width="69.140625" style="42" bestFit="1" customWidth="1"/>
    <col min="11781" max="11781" width="52" style="42" customWidth="1"/>
    <col min="11782" max="11782" width="42.42578125" style="42" customWidth="1"/>
    <col min="11783" max="11783" width="19.28515625" style="42" customWidth="1"/>
    <col min="11784" max="11784" width="29.28515625" style="42" customWidth="1"/>
    <col min="11785" max="11785" width="14" style="42" bestFit="1" customWidth="1"/>
    <col min="11786" max="11786" width="15.85546875" style="42" customWidth="1"/>
    <col min="11787" max="11787" width="16" style="42" customWidth="1"/>
    <col min="11788" max="11788" width="14.5703125" style="42" customWidth="1"/>
    <col min="11789" max="11789" width="16.42578125" style="42" customWidth="1"/>
    <col min="11790" max="11790" width="52.85546875" style="42" customWidth="1"/>
    <col min="11791" max="11791" width="19.7109375" style="42" customWidth="1"/>
    <col min="11792" max="11792" width="4.85546875" style="42" customWidth="1"/>
    <col min="11793" max="12030" width="11.42578125" style="42"/>
    <col min="12031" max="12031" width="11.140625" style="42" customWidth="1"/>
    <col min="12032" max="12032" width="18.85546875" style="42" customWidth="1"/>
    <col min="12033" max="12033" width="11.42578125" style="42"/>
    <col min="12034" max="12034" width="4.85546875" style="42" customWidth="1"/>
    <col min="12035" max="12035" width="10.85546875" style="42" customWidth="1"/>
    <col min="12036" max="12036" width="69.140625" style="42" bestFit="1" customWidth="1"/>
    <col min="12037" max="12037" width="52" style="42" customWidth="1"/>
    <col min="12038" max="12038" width="42.42578125" style="42" customWidth="1"/>
    <col min="12039" max="12039" width="19.28515625" style="42" customWidth="1"/>
    <col min="12040" max="12040" width="29.28515625" style="42" customWidth="1"/>
    <col min="12041" max="12041" width="14" style="42" bestFit="1" customWidth="1"/>
    <col min="12042" max="12042" width="15.85546875" style="42" customWidth="1"/>
    <col min="12043" max="12043" width="16" style="42" customWidth="1"/>
    <col min="12044" max="12044" width="14.5703125" style="42" customWidth="1"/>
    <col min="12045" max="12045" width="16.42578125" style="42" customWidth="1"/>
    <col min="12046" max="12046" width="52.85546875" style="42" customWidth="1"/>
    <col min="12047" max="12047" width="19.7109375" style="42" customWidth="1"/>
    <col min="12048" max="12048" width="4.85546875" style="42" customWidth="1"/>
    <col min="12049" max="12286" width="11.42578125" style="42"/>
    <col min="12287" max="12287" width="11.140625" style="42" customWidth="1"/>
    <col min="12288" max="12288" width="18.85546875" style="42" customWidth="1"/>
    <col min="12289" max="12289" width="11.42578125" style="42"/>
    <col min="12290" max="12290" width="4.85546875" style="42" customWidth="1"/>
    <col min="12291" max="12291" width="10.85546875" style="42" customWidth="1"/>
    <col min="12292" max="12292" width="69.140625" style="42" bestFit="1" customWidth="1"/>
    <col min="12293" max="12293" width="52" style="42" customWidth="1"/>
    <col min="12294" max="12294" width="42.42578125" style="42" customWidth="1"/>
    <col min="12295" max="12295" width="19.28515625" style="42" customWidth="1"/>
    <col min="12296" max="12296" width="29.28515625" style="42" customWidth="1"/>
    <col min="12297" max="12297" width="14" style="42" bestFit="1" customWidth="1"/>
    <col min="12298" max="12298" width="15.85546875" style="42" customWidth="1"/>
    <col min="12299" max="12299" width="16" style="42" customWidth="1"/>
    <col min="12300" max="12300" width="14.5703125" style="42" customWidth="1"/>
    <col min="12301" max="12301" width="16.42578125" style="42" customWidth="1"/>
    <col min="12302" max="12302" width="52.85546875" style="42" customWidth="1"/>
    <col min="12303" max="12303" width="19.7109375" style="42" customWidth="1"/>
    <col min="12304" max="12304" width="4.85546875" style="42" customWidth="1"/>
    <col min="12305" max="12542" width="11.42578125" style="42"/>
    <col min="12543" max="12543" width="11.140625" style="42" customWidth="1"/>
    <col min="12544" max="12544" width="18.85546875" style="42" customWidth="1"/>
    <col min="12545" max="12545" width="11.42578125" style="42"/>
    <col min="12546" max="12546" width="4.85546875" style="42" customWidth="1"/>
    <col min="12547" max="12547" width="10.85546875" style="42" customWidth="1"/>
    <col min="12548" max="12548" width="69.140625" style="42" bestFit="1" customWidth="1"/>
    <col min="12549" max="12549" width="52" style="42" customWidth="1"/>
    <col min="12550" max="12550" width="42.42578125" style="42" customWidth="1"/>
    <col min="12551" max="12551" width="19.28515625" style="42" customWidth="1"/>
    <col min="12552" max="12552" width="29.28515625" style="42" customWidth="1"/>
    <col min="12553" max="12553" width="14" style="42" bestFit="1" customWidth="1"/>
    <col min="12554" max="12554" width="15.85546875" style="42" customWidth="1"/>
    <col min="12555" max="12555" width="16" style="42" customWidth="1"/>
    <col min="12556" max="12556" width="14.5703125" style="42" customWidth="1"/>
    <col min="12557" max="12557" width="16.42578125" style="42" customWidth="1"/>
    <col min="12558" max="12558" width="52.85546875" style="42" customWidth="1"/>
    <col min="12559" max="12559" width="19.7109375" style="42" customWidth="1"/>
    <col min="12560" max="12560" width="4.85546875" style="42" customWidth="1"/>
    <col min="12561" max="12798" width="11.42578125" style="42"/>
    <col min="12799" max="12799" width="11.140625" style="42" customWidth="1"/>
    <col min="12800" max="12800" width="18.85546875" style="42" customWidth="1"/>
    <col min="12801" max="12801" width="11.42578125" style="42"/>
    <col min="12802" max="12802" width="4.85546875" style="42" customWidth="1"/>
    <col min="12803" max="12803" width="10.85546875" style="42" customWidth="1"/>
    <col min="12804" max="12804" width="69.140625" style="42" bestFit="1" customWidth="1"/>
    <col min="12805" max="12805" width="52" style="42" customWidth="1"/>
    <col min="12806" max="12806" width="42.42578125" style="42" customWidth="1"/>
    <col min="12807" max="12807" width="19.28515625" style="42" customWidth="1"/>
    <col min="12808" max="12808" width="29.28515625" style="42" customWidth="1"/>
    <col min="12809" max="12809" width="14" style="42" bestFit="1" customWidth="1"/>
    <col min="12810" max="12810" width="15.85546875" style="42" customWidth="1"/>
    <col min="12811" max="12811" width="16" style="42" customWidth="1"/>
    <col min="12812" max="12812" width="14.5703125" style="42" customWidth="1"/>
    <col min="12813" max="12813" width="16.42578125" style="42" customWidth="1"/>
    <col min="12814" max="12814" width="52.85546875" style="42" customWidth="1"/>
    <col min="12815" max="12815" width="19.7109375" style="42" customWidth="1"/>
    <col min="12816" max="12816" width="4.85546875" style="42" customWidth="1"/>
    <col min="12817" max="13054" width="11.42578125" style="42"/>
    <col min="13055" max="13055" width="11.140625" style="42" customWidth="1"/>
    <col min="13056" max="13056" width="18.85546875" style="42" customWidth="1"/>
    <col min="13057" max="13057" width="11.42578125" style="42"/>
    <col min="13058" max="13058" width="4.85546875" style="42" customWidth="1"/>
    <col min="13059" max="13059" width="10.85546875" style="42" customWidth="1"/>
    <col min="13060" max="13060" width="69.140625" style="42" bestFit="1" customWidth="1"/>
    <col min="13061" max="13061" width="52" style="42" customWidth="1"/>
    <col min="13062" max="13062" width="42.42578125" style="42" customWidth="1"/>
    <col min="13063" max="13063" width="19.28515625" style="42" customWidth="1"/>
    <col min="13064" max="13064" width="29.28515625" style="42" customWidth="1"/>
    <col min="13065" max="13065" width="14" style="42" bestFit="1" customWidth="1"/>
    <col min="13066" max="13066" width="15.85546875" style="42" customWidth="1"/>
    <col min="13067" max="13067" width="16" style="42" customWidth="1"/>
    <col min="13068" max="13068" width="14.5703125" style="42" customWidth="1"/>
    <col min="13069" max="13069" width="16.42578125" style="42" customWidth="1"/>
    <col min="13070" max="13070" width="52.85546875" style="42" customWidth="1"/>
    <col min="13071" max="13071" width="19.7109375" style="42" customWidth="1"/>
    <col min="13072" max="13072" width="4.85546875" style="42" customWidth="1"/>
    <col min="13073" max="13310" width="11.42578125" style="42"/>
    <col min="13311" max="13311" width="11.140625" style="42" customWidth="1"/>
    <col min="13312" max="13312" width="18.85546875" style="42" customWidth="1"/>
    <col min="13313" max="13313" width="11.42578125" style="42"/>
    <col min="13314" max="13314" width="4.85546875" style="42" customWidth="1"/>
    <col min="13315" max="13315" width="10.85546875" style="42" customWidth="1"/>
    <col min="13316" max="13316" width="69.140625" style="42" bestFit="1" customWidth="1"/>
    <col min="13317" max="13317" width="52" style="42" customWidth="1"/>
    <col min="13318" max="13318" width="42.42578125" style="42" customWidth="1"/>
    <col min="13319" max="13319" width="19.28515625" style="42" customWidth="1"/>
    <col min="13320" max="13320" width="29.28515625" style="42" customWidth="1"/>
    <col min="13321" max="13321" width="14" style="42" bestFit="1" customWidth="1"/>
    <col min="13322" max="13322" width="15.85546875" style="42" customWidth="1"/>
    <col min="13323" max="13323" width="16" style="42" customWidth="1"/>
    <col min="13324" max="13324" width="14.5703125" style="42" customWidth="1"/>
    <col min="13325" max="13325" width="16.42578125" style="42" customWidth="1"/>
    <col min="13326" max="13326" width="52.85546875" style="42" customWidth="1"/>
    <col min="13327" max="13327" width="19.7109375" style="42" customWidth="1"/>
    <col min="13328" max="13328" width="4.85546875" style="42" customWidth="1"/>
    <col min="13329" max="13566" width="11.42578125" style="42"/>
    <col min="13567" max="13567" width="11.140625" style="42" customWidth="1"/>
    <col min="13568" max="13568" width="18.85546875" style="42" customWidth="1"/>
    <col min="13569" max="13569" width="11.42578125" style="42"/>
    <col min="13570" max="13570" width="4.85546875" style="42" customWidth="1"/>
    <col min="13571" max="13571" width="10.85546875" style="42" customWidth="1"/>
    <col min="13572" max="13572" width="69.140625" style="42" bestFit="1" customWidth="1"/>
    <col min="13573" max="13573" width="52" style="42" customWidth="1"/>
    <col min="13574" max="13574" width="42.42578125" style="42" customWidth="1"/>
    <col min="13575" max="13575" width="19.28515625" style="42" customWidth="1"/>
    <col min="13576" max="13576" width="29.28515625" style="42" customWidth="1"/>
    <col min="13577" max="13577" width="14" style="42" bestFit="1" customWidth="1"/>
    <col min="13578" max="13578" width="15.85546875" style="42" customWidth="1"/>
    <col min="13579" max="13579" width="16" style="42" customWidth="1"/>
    <col min="13580" max="13580" width="14.5703125" style="42" customWidth="1"/>
    <col min="13581" max="13581" width="16.42578125" style="42" customWidth="1"/>
    <col min="13582" max="13582" width="52.85546875" style="42" customWidth="1"/>
    <col min="13583" max="13583" width="19.7109375" style="42" customWidth="1"/>
    <col min="13584" max="13584" width="4.85546875" style="42" customWidth="1"/>
    <col min="13585" max="13822" width="11.42578125" style="42"/>
    <col min="13823" max="13823" width="11.140625" style="42" customWidth="1"/>
    <col min="13824" max="13824" width="18.85546875" style="42" customWidth="1"/>
    <col min="13825" max="13825" width="11.42578125" style="42"/>
    <col min="13826" max="13826" width="4.85546875" style="42" customWidth="1"/>
    <col min="13827" max="13827" width="10.85546875" style="42" customWidth="1"/>
    <col min="13828" max="13828" width="69.140625" style="42" bestFit="1" customWidth="1"/>
    <col min="13829" max="13829" width="52" style="42" customWidth="1"/>
    <col min="13830" max="13830" width="42.42578125" style="42" customWidth="1"/>
    <col min="13831" max="13831" width="19.28515625" style="42" customWidth="1"/>
    <col min="13832" max="13832" width="29.28515625" style="42" customWidth="1"/>
    <col min="13833" max="13833" width="14" style="42" bestFit="1" customWidth="1"/>
    <col min="13834" max="13834" width="15.85546875" style="42" customWidth="1"/>
    <col min="13835" max="13835" width="16" style="42" customWidth="1"/>
    <col min="13836" max="13836" width="14.5703125" style="42" customWidth="1"/>
    <col min="13837" max="13837" width="16.42578125" style="42" customWidth="1"/>
    <col min="13838" max="13838" width="52.85546875" style="42" customWidth="1"/>
    <col min="13839" max="13839" width="19.7109375" style="42" customWidth="1"/>
    <col min="13840" max="13840" width="4.85546875" style="42" customWidth="1"/>
    <col min="13841" max="14078" width="11.42578125" style="42"/>
    <col min="14079" max="14079" width="11.140625" style="42" customWidth="1"/>
    <col min="14080" max="14080" width="18.85546875" style="42" customWidth="1"/>
    <col min="14081" max="14081" width="11.42578125" style="42"/>
    <col min="14082" max="14082" width="4.85546875" style="42" customWidth="1"/>
    <col min="14083" max="14083" width="10.85546875" style="42" customWidth="1"/>
    <col min="14084" max="14084" width="69.140625" style="42" bestFit="1" customWidth="1"/>
    <col min="14085" max="14085" width="52" style="42" customWidth="1"/>
    <col min="14086" max="14086" width="42.42578125" style="42" customWidth="1"/>
    <col min="14087" max="14087" width="19.28515625" style="42" customWidth="1"/>
    <col min="14088" max="14088" width="29.28515625" style="42" customWidth="1"/>
    <col min="14089" max="14089" width="14" style="42" bestFit="1" customWidth="1"/>
    <col min="14090" max="14090" width="15.85546875" style="42" customWidth="1"/>
    <col min="14091" max="14091" width="16" style="42" customWidth="1"/>
    <col min="14092" max="14092" width="14.5703125" style="42" customWidth="1"/>
    <col min="14093" max="14093" width="16.42578125" style="42" customWidth="1"/>
    <col min="14094" max="14094" width="52.85546875" style="42" customWidth="1"/>
    <col min="14095" max="14095" width="19.7109375" style="42" customWidth="1"/>
    <col min="14096" max="14096" width="4.85546875" style="42" customWidth="1"/>
    <col min="14097" max="14334" width="11.42578125" style="42"/>
    <col min="14335" max="14335" width="11.140625" style="42" customWidth="1"/>
    <col min="14336" max="14336" width="18.85546875" style="42" customWidth="1"/>
    <col min="14337" max="14337" width="11.42578125" style="42"/>
    <col min="14338" max="14338" width="4.85546875" style="42" customWidth="1"/>
    <col min="14339" max="14339" width="10.85546875" style="42" customWidth="1"/>
    <col min="14340" max="14340" width="69.140625" style="42" bestFit="1" customWidth="1"/>
    <col min="14341" max="14341" width="52" style="42" customWidth="1"/>
    <col min="14342" max="14342" width="42.42578125" style="42" customWidth="1"/>
    <col min="14343" max="14343" width="19.28515625" style="42" customWidth="1"/>
    <col min="14344" max="14344" width="29.28515625" style="42" customWidth="1"/>
    <col min="14345" max="14345" width="14" style="42" bestFit="1" customWidth="1"/>
    <col min="14346" max="14346" width="15.85546875" style="42" customWidth="1"/>
    <col min="14347" max="14347" width="16" style="42" customWidth="1"/>
    <col min="14348" max="14348" width="14.5703125" style="42" customWidth="1"/>
    <col min="14349" max="14349" width="16.42578125" style="42" customWidth="1"/>
    <col min="14350" max="14350" width="52.85546875" style="42" customWidth="1"/>
    <col min="14351" max="14351" width="19.7109375" style="42" customWidth="1"/>
    <col min="14352" max="14352" width="4.85546875" style="42" customWidth="1"/>
    <col min="14353" max="14590" width="11.42578125" style="42"/>
    <col min="14591" max="14591" width="11.140625" style="42" customWidth="1"/>
    <col min="14592" max="14592" width="18.85546875" style="42" customWidth="1"/>
    <col min="14593" max="14593" width="11.42578125" style="42"/>
    <col min="14594" max="14594" width="4.85546875" style="42" customWidth="1"/>
    <col min="14595" max="14595" width="10.85546875" style="42" customWidth="1"/>
    <col min="14596" max="14596" width="69.140625" style="42" bestFit="1" customWidth="1"/>
    <col min="14597" max="14597" width="52" style="42" customWidth="1"/>
    <col min="14598" max="14598" width="42.42578125" style="42" customWidth="1"/>
    <col min="14599" max="14599" width="19.28515625" style="42" customWidth="1"/>
    <col min="14600" max="14600" width="29.28515625" style="42" customWidth="1"/>
    <col min="14601" max="14601" width="14" style="42" bestFit="1" customWidth="1"/>
    <col min="14602" max="14602" width="15.85546875" style="42" customWidth="1"/>
    <col min="14603" max="14603" width="16" style="42" customWidth="1"/>
    <col min="14604" max="14604" width="14.5703125" style="42" customWidth="1"/>
    <col min="14605" max="14605" width="16.42578125" style="42" customWidth="1"/>
    <col min="14606" max="14606" width="52.85546875" style="42" customWidth="1"/>
    <col min="14607" max="14607" width="19.7109375" style="42" customWidth="1"/>
    <col min="14608" max="14608" width="4.85546875" style="42" customWidth="1"/>
    <col min="14609" max="14846" width="11.42578125" style="42"/>
    <col min="14847" max="14847" width="11.140625" style="42" customWidth="1"/>
    <col min="14848" max="14848" width="18.85546875" style="42" customWidth="1"/>
    <col min="14849" max="14849" width="11.42578125" style="42"/>
    <col min="14850" max="14850" width="4.85546875" style="42" customWidth="1"/>
    <col min="14851" max="14851" width="10.85546875" style="42" customWidth="1"/>
    <col min="14852" max="14852" width="69.140625" style="42" bestFit="1" customWidth="1"/>
    <col min="14853" max="14853" width="52" style="42" customWidth="1"/>
    <col min="14854" max="14854" width="42.42578125" style="42" customWidth="1"/>
    <col min="14855" max="14855" width="19.28515625" style="42" customWidth="1"/>
    <col min="14856" max="14856" width="29.28515625" style="42" customWidth="1"/>
    <col min="14857" max="14857" width="14" style="42" bestFit="1" customWidth="1"/>
    <col min="14858" max="14858" width="15.85546875" style="42" customWidth="1"/>
    <col min="14859" max="14859" width="16" style="42" customWidth="1"/>
    <col min="14860" max="14860" width="14.5703125" style="42" customWidth="1"/>
    <col min="14861" max="14861" width="16.42578125" style="42" customWidth="1"/>
    <col min="14862" max="14862" width="52.85546875" style="42" customWidth="1"/>
    <col min="14863" max="14863" width="19.7109375" style="42" customWidth="1"/>
    <col min="14864" max="14864" width="4.85546875" style="42" customWidth="1"/>
    <col min="14865" max="15102" width="11.42578125" style="42"/>
    <col min="15103" max="15103" width="11.140625" style="42" customWidth="1"/>
    <col min="15104" max="15104" width="18.85546875" style="42" customWidth="1"/>
    <col min="15105" max="15105" width="11.42578125" style="42"/>
    <col min="15106" max="15106" width="4.85546875" style="42" customWidth="1"/>
    <col min="15107" max="15107" width="10.85546875" style="42" customWidth="1"/>
    <col min="15108" max="15108" width="69.140625" style="42" bestFit="1" customWidth="1"/>
    <col min="15109" max="15109" width="52" style="42" customWidth="1"/>
    <col min="15110" max="15110" width="42.42578125" style="42" customWidth="1"/>
    <col min="15111" max="15111" width="19.28515625" style="42" customWidth="1"/>
    <col min="15112" max="15112" width="29.28515625" style="42" customWidth="1"/>
    <col min="15113" max="15113" width="14" style="42" bestFit="1" customWidth="1"/>
    <col min="15114" max="15114" width="15.85546875" style="42" customWidth="1"/>
    <col min="15115" max="15115" width="16" style="42" customWidth="1"/>
    <col min="15116" max="15116" width="14.5703125" style="42" customWidth="1"/>
    <col min="15117" max="15117" width="16.42578125" style="42" customWidth="1"/>
    <col min="15118" max="15118" width="52.85546875" style="42" customWidth="1"/>
    <col min="15119" max="15119" width="19.7109375" style="42" customWidth="1"/>
    <col min="15120" max="15120" width="4.85546875" style="42" customWidth="1"/>
    <col min="15121" max="15358" width="11.42578125" style="42"/>
    <col min="15359" max="15359" width="11.140625" style="42" customWidth="1"/>
    <col min="15360" max="15360" width="18.85546875" style="42" customWidth="1"/>
    <col min="15361" max="15361" width="11.42578125" style="42"/>
    <col min="15362" max="15362" width="4.85546875" style="42" customWidth="1"/>
    <col min="15363" max="15363" width="10.85546875" style="42" customWidth="1"/>
    <col min="15364" max="15364" width="69.140625" style="42" bestFit="1" customWidth="1"/>
    <col min="15365" max="15365" width="52" style="42" customWidth="1"/>
    <col min="15366" max="15366" width="42.42578125" style="42" customWidth="1"/>
    <col min="15367" max="15367" width="19.28515625" style="42" customWidth="1"/>
    <col min="15368" max="15368" width="29.28515625" style="42" customWidth="1"/>
    <col min="15369" max="15369" width="14" style="42" bestFit="1" customWidth="1"/>
    <col min="15370" max="15370" width="15.85546875" style="42" customWidth="1"/>
    <col min="15371" max="15371" width="16" style="42" customWidth="1"/>
    <col min="15372" max="15372" width="14.5703125" style="42" customWidth="1"/>
    <col min="15373" max="15373" width="16.42578125" style="42" customWidth="1"/>
    <col min="15374" max="15374" width="52.85546875" style="42" customWidth="1"/>
    <col min="15375" max="15375" width="19.7109375" style="42" customWidth="1"/>
    <col min="15376" max="15376" width="4.85546875" style="42" customWidth="1"/>
    <col min="15377" max="15614" width="11.42578125" style="42"/>
    <col min="15615" max="15615" width="11.140625" style="42" customWidth="1"/>
    <col min="15616" max="15616" width="18.85546875" style="42" customWidth="1"/>
    <col min="15617" max="15617" width="11.42578125" style="42"/>
    <col min="15618" max="15618" width="4.85546875" style="42" customWidth="1"/>
    <col min="15619" max="15619" width="10.85546875" style="42" customWidth="1"/>
    <col min="15620" max="15620" width="69.140625" style="42" bestFit="1" customWidth="1"/>
    <col min="15621" max="15621" width="52" style="42" customWidth="1"/>
    <col min="15622" max="15622" width="42.42578125" style="42" customWidth="1"/>
    <col min="15623" max="15623" width="19.28515625" style="42" customWidth="1"/>
    <col min="15624" max="15624" width="29.28515625" style="42" customWidth="1"/>
    <col min="15625" max="15625" width="14" style="42" bestFit="1" customWidth="1"/>
    <col min="15626" max="15626" width="15.85546875" style="42" customWidth="1"/>
    <col min="15627" max="15627" width="16" style="42" customWidth="1"/>
    <col min="15628" max="15628" width="14.5703125" style="42" customWidth="1"/>
    <col min="15629" max="15629" width="16.42578125" style="42" customWidth="1"/>
    <col min="15630" max="15630" width="52.85546875" style="42" customWidth="1"/>
    <col min="15631" max="15631" width="19.7109375" style="42" customWidth="1"/>
    <col min="15632" max="15632" width="4.85546875" style="42" customWidth="1"/>
    <col min="15633" max="15870" width="11.42578125" style="42"/>
    <col min="15871" max="15871" width="11.140625" style="42" customWidth="1"/>
    <col min="15872" max="15872" width="18.85546875" style="42" customWidth="1"/>
    <col min="15873" max="15873" width="11.42578125" style="42"/>
    <col min="15874" max="15874" width="4.85546875" style="42" customWidth="1"/>
    <col min="15875" max="15875" width="10.85546875" style="42" customWidth="1"/>
    <col min="15876" max="15876" width="69.140625" style="42" bestFit="1" customWidth="1"/>
    <col min="15877" max="15877" width="52" style="42" customWidth="1"/>
    <col min="15878" max="15878" width="42.42578125" style="42" customWidth="1"/>
    <col min="15879" max="15879" width="19.28515625" style="42" customWidth="1"/>
    <col min="15880" max="15880" width="29.28515625" style="42" customWidth="1"/>
    <col min="15881" max="15881" width="14" style="42" bestFit="1" customWidth="1"/>
    <col min="15882" max="15882" width="15.85546875" style="42" customWidth="1"/>
    <col min="15883" max="15883" width="16" style="42" customWidth="1"/>
    <col min="15884" max="15884" width="14.5703125" style="42" customWidth="1"/>
    <col min="15885" max="15885" width="16.42578125" style="42" customWidth="1"/>
    <col min="15886" max="15886" width="52.85546875" style="42" customWidth="1"/>
    <col min="15887" max="15887" width="19.7109375" style="42" customWidth="1"/>
    <col min="15888" max="15888" width="4.85546875" style="42" customWidth="1"/>
    <col min="15889" max="16126" width="11.42578125" style="42"/>
    <col min="16127" max="16127" width="11.140625" style="42" customWidth="1"/>
    <col min="16128" max="16128" width="18.85546875" style="42" customWidth="1"/>
    <col min="16129" max="16129" width="11.42578125" style="42"/>
    <col min="16130" max="16130" width="4.85546875" style="42" customWidth="1"/>
    <col min="16131" max="16131" width="10.85546875" style="42" customWidth="1"/>
    <col min="16132" max="16132" width="69.140625" style="42" bestFit="1" customWidth="1"/>
    <col min="16133" max="16133" width="52" style="42" customWidth="1"/>
    <col min="16134" max="16134" width="42.42578125" style="42" customWidth="1"/>
    <col min="16135" max="16135" width="19.28515625" style="42" customWidth="1"/>
    <col min="16136" max="16136" width="29.28515625" style="42" customWidth="1"/>
    <col min="16137" max="16137" width="14" style="42" bestFit="1" customWidth="1"/>
    <col min="16138" max="16138" width="15.85546875" style="42" customWidth="1"/>
    <col min="16139" max="16139" width="16" style="42" customWidth="1"/>
    <col min="16140" max="16140" width="14.5703125" style="42" customWidth="1"/>
    <col min="16141" max="16141" width="16.42578125" style="42" customWidth="1"/>
    <col min="16142" max="16142" width="52.85546875" style="42" customWidth="1"/>
    <col min="16143" max="16143" width="19.7109375" style="42" customWidth="1"/>
    <col min="16144" max="16144" width="4.85546875" style="42" customWidth="1"/>
    <col min="16145" max="16384" width="11.42578125" style="42"/>
  </cols>
  <sheetData>
    <row r="1" spans="1:17" ht="23.25" customHeight="1" x14ac:dyDescent="0.2">
      <c r="A1" s="1354"/>
      <c r="B1" s="1355"/>
      <c r="C1" s="1360" t="s">
        <v>147</v>
      </c>
      <c r="D1" s="1361"/>
      <c r="E1" s="1361"/>
      <c r="F1" s="1361"/>
      <c r="G1" s="1361"/>
      <c r="H1" s="1361"/>
      <c r="I1" s="1361"/>
      <c r="J1" s="1361"/>
      <c r="K1" s="1361"/>
      <c r="L1" s="1361"/>
      <c r="M1" s="1361"/>
      <c r="N1" s="1362"/>
      <c r="O1" s="131" t="s">
        <v>148</v>
      </c>
      <c r="P1" s="605" t="s">
        <v>149</v>
      </c>
    </row>
    <row r="2" spans="1:17" ht="23.25" customHeight="1" x14ac:dyDescent="0.2">
      <c r="A2" s="1356"/>
      <c r="B2" s="1357"/>
      <c r="C2" s="1363"/>
      <c r="D2" s="1364"/>
      <c r="E2" s="1364"/>
      <c r="F2" s="1364"/>
      <c r="G2" s="1364"/>
      <c r="H2" s="1364"/>
      <c r="I2" s="1364"/>
      <c r="J2" s="1364"/>
      <c r="K2" s="1364"/>
      <c r="L2" s="1364"/>
      <c r="M2" s="1364"/>
      <c r="N2" s="1365"/>
      <c r="O2" s="131" t="s">
        <v>150</v>
      </c>
      <c r="P2" s="132" t="s">
        <v>151</v>
      </c>
    </row>
    <row r="3" spans="1:17" ht="23.25" customHeight="1" x14ac:dyDescent="0.2">
      <c r="A3" s="1358"/>
      <c r="B3" s="1359"/>
      <c r="C3" s="1248" t="s">
        <v>152</v>
      </c>
      <c r="D3" s="1249"/>
      <c r="E3" s="1249"/>
      <c r="F3" s="1249"/>
      <c r="G3" s="1249"/>
      <c r="H3" s="1249"/>
      <c r="I3" s="1249"/>
      <c r="J3" s="1249"/>
      <c r="K3" s="1249"/>
      <c r="L3" s="1249"/>
      <c r="M3" s="1249"/>
      <c r="N3" s="1250"/>
      <c r="O3" s="131" t="s">
        <v>153</v>
      </c>
      <c r="P3" s="132" t="s">
        <v>154</v>
      </c>
    </row>
    <row r="4" spans="1:17" ht="14.25" customHeight="1" x14ac:dyDescent="0.2">
      <c r="A4" s="272"/>
    </row>
    <row r="5" spans="1:17" ht="40.5" customHeight="1" x14ac:dyDescent="0.2">
      <c r="A5" s="1139" t="s">
        <v>35</v>
      </c>
      <c r="B5" s="1139"/>
      <c r="C5" s="1251">
        <v>43738</v>
      </c>
      <c r="D5" s="1251"/>
      <c r="E5" s="1251"/>
      <c r="F5" s="600" t="s">
        <v>83</v>
      </c>
      <c r="G5" s="609">
        <v>43760</v>
      </c>
      <c r="H5" s="600" t="s">
        <v>37</v>
      </c>
      <c r="I5" s="609">
        <v>43829</v>
      </c>
      <c r="K5" s="1140" t="s">
        <v>38</v>
      </c>
      <c r="L5" s="1141"/>
      <c r="M5" s="1251">
        <f>MAX(K16:K26)</f>
        <v>43920</v>
      </c>
      <c r="N5" s="1251"/>
    </row>
    <row r="6" spans="1:17" ht="3" customHeight="1" x14ac:dyDescent="0.2">
      <c r="A6" s="272"/>
    </row>
    <row r="7" spans="1:17" ht="27" customHeight="1" x14ac:dyDescent="0.2">
      <c r="A7" s="273" t="s">
        <v>39</v>
      </c>
      <c r="C7" s="1010" t="s">
        <v>1076</v>
      </c>
      <c r="D7" s="1011"/>
      <c r="E7" s="1011"/>
      <c r="F7" s="1011"/>
      <c r="G7" s="1011"/>
      <c r="H7" s="1011"/>
      <c r="I7" s="1011"/>
      <c r="J7" s="1011"/>
      <c r="K7" s="1011"/>
      <c r="L7" s="1011"/>
      <c r="M7" s="1011"/>
      <c r="N7" s="1011"/>
      <c r="O7" s="1011"/>
      <c r="P7" s="1012"/>
    </row>
    <row r="8" spans="1:17" ht="3" customHeight="1" x14ac:dyDescent="0.2">
      <c r="A8" s="273"/>
    </row>
    <row r="9" spans="1:17" ht="60" customHeight="1" x14ac:dyDescent="0.2">
      <c r="A9" s="1241" t="s">
        <v>41</v>
      </c>
      <c r="B9" s="1241"/>
      <c r="C9" s="1010" t="s">
        <v>1077</v>
      </c>
      <c r="D9" s="1011"/>
      <c r="E9" s="1011"/>
      <c r="F9" s="1011"/>
      <c r="G9" s="1011"/>
      <c r="H9" s="1011"/>
      <c r="I9" s="1011"/>
      <c r="J9" s="1011"/>
      <c r="K9" s="1011"/>
      <c r="L9" s="1011"/>
      <c r="M9" s="1011"/>
      <c r="N9" s="1011"/>
      <c r="O9" s="1011"/>
      <c r="P9" s="1012"/>
    </row>
    <row r="10" spans="1:17" ht="3" customHeight="1" x14ac:dyDescent="0.2">
      <c r="A10" s="608"/>
      <c r="B10" s="608"/>
      <c r="C10" s="136"/>
      <c r="D10" s="136"/>
      <c r="E10" s="136"/>
      <c r="F10" s="136"/>
      <c r="G10" s="136"/>
      <c r="H10" s="137"/>
      <c r="I10" s="136"/>
      <c r="J10" s="137"/>
      <c r="K10" s="639"/>
      <c r="L10" s="136"/>
      <c r="M10" s="136"/>
    </row>
    <row r="11" spans="1:17" ht="53.25" customHeight="1" x14ac:dyDescent="0.2">
      <c r="A11" s="1241" t="s">
        <v>43</v>
      </c>
      <c r="B11" s="1241"/>
      <c r="C11" s="908" t="s">
        <v>827</v>
      </c>
      <c r="D11" s="909"/>
      <c r="E11" s="909"/>
      <c r="F11" s="909"/>
      <c r="G11" s="909"/>
      <c r="H11" s="909"/>
      <c r="I11" s="909"/>
      <c r="J11" s="909"/>
      <c r="K11" s="909"/>
      <c r="L11" s="909"/>
      <c r="M11" s="909"/>
      <c r="N11" s="909"/>
      <c r="O11" s="909"/>
      <c r="P11" s="910"/>
    </row>
    <row r="12" spans="1:17" ht="3" customHeight="1" x14ac:dyDescent="0.2">
      <c r="A12" s="608"/>
      <c r="B12" s="608"/>
      <c r="C12" s="136"/>
      <c r="D12" s="136"/>
      <c r="E12" s="136"/>
      <c r="F12" s="136"/>
      <c r="G12" s="136"/>
      <c r="H12" s="137"/>
      <c r="I12" s="136"/>
      <c r="J12" s="137"/>
      <c r="K12" s="639"/>
      <c r="L12" s="136"/>
      <c r="M12" s="136"/>
    </row>
    <row r="13" spans="1:17" ht="43.5" customHeight="1" x14ac:dyDescent="0.2">
      <c r="A13" s="1241" t="s">
        <v>45</v>
      </c>
      <c r="B13" s="1241"/>
      <c r="C13" s="912" t="s">
        <v>731</v>
      </c>
      <c r="D13" s="913"/>
      <c r="E13" s="913"/>
      <c r="F13" s="913"/>
      <c r="G13" s="913"/>
      <c r="H13" s="913"/>
      <c r="I13" s="913"/>
      <c r="J13" s="913"/>
      <c r="K13" s="913"/>
      <c r="L13" s="913"/>
      <c r="M13" s="913"/>
      <c r="N13" s="913"/>
      <c r="O13" s="913"/>
      <c r="P13" s="914"/>
    </row>
    <row r="14" spans="1:17" ht="27.75" customHeight="1" x14ac:dyDescent="0.2">
      <c r="A14" s="274" t="s">
        <v>47</v>
      </c>
    </row>
    <row r="15" spans="1:17" s="275" customFormat="1" ht="39.75" customHeight="1" x14ac:dyDescent="0.25">
      <c r="A15" s="616" t="s">
        <v>48</v>
      </c>
      <c r="B15" s="1344" t="s">
        <v>49</v>
      </c>
      <c r="C15" s="1344"/>
      <c r="D15" s="1344"/>
      <c r="E15" s="1344"/>
      <c r="F15" s="616" t="s">
        <v>381</v>
      </c>
      <c r="G15" s="616" t="s">
        <v>51</v>
      </c>
      <c r="H15" s="616" t="s">
        <v>52</v>
      </c>
      <c r="I15" s="616" t="s">
        <v>53</v>
      </c>
      <c r="J15" s="616" t="s">
        <v>54</v>
      </c>
      <c r="K15" s="640" t="s">
        <v>55</v>
      </c>
      <c r="L15" s="616" t="s">
        <v>56</v>
      </c>
      <c r="M15" s="616" t="s">
        <v>57</v>
      </c>
      <c r="N15" s="616" t="s">
        <v>58</v>
      </c>
      <c r="O15" s="616" t="s">
        <v>158</v>
      </c>
      <c r="P15" s="616" t="s">
        <v>60</v>
      </c>
      <c r="Q15" s="616" t="s">
        <v>274</v>
      </c>
    </row>
    <row r="16" spans="1:17" s="275" customFormat="1" ht="93" customHeight="1" x14ac:dyDescent="0.25">
      <c r="A16" s="1335">
        <v>1</v>
      </c>
      <c r="B16" s="1337" t="s">
        <v>1078</v>
      </c>
      <c r="C16" s="1338"/>
      <c r="D16" s="1338"/>
      <c r="E16" s="1339"/>
      <c r="F16" s="1329" t="s">
        <v>1079</v>
      </c>
      <c r="G16" s="436" t="s">
        <v>1080</v>
      </c>
      <c r="H16" s="597" t="s">
        <v>1081</v>
      </c>
      <c r="I16" s="357" t="s">
        <v>1082</v>
      </c>
      <c r="J16" s="597">
        <v>4</v>
      </c>
      <c r="K16" s="641">
        <v>43920</v>
      </c>
      <c r="L16" s="437"/>
      <c r="M16" s="366">
        <v>0.5</v>
      </c>
      <c r="N16" s="438"/>
      <c r="O16" s="592" t="s">
        <v>1272</v>
      </c>
      <c r="P16" s="592"/>
      <c r="Q16" s="531">
        <v>0.5</v>
      </c>
    </row>
    <row r="17" spans="1:17" s="275" customFormat="1" ht="80.25" hidden="1" customHeight="1" x14ac:dyDescent="0.25">
      <c r="A17" s="1345"/>
      <c r="B17" s="1346"/>
      <c r="C17" s="1139"/>
      <c r="D17" s="1139"/>
      <c r="E17" s="1347"/>
      <c r="F17" s="1348"/>
      <c r="G17" s="357" t="s">
        <v>1083</v>
      </c>
      <c r="H17" s="597" t="s">
        <v>1084</v>
      </c>
      <c r="I17" s="357" t="s">
        <v>1085</v>
      </c>
      <c r="J17" s="597">
        <v>1</v>
      </c>
      <c r="K17" s="641">
        <v>43829</v>
      </c>
      <c r="L17" s="437">
        <v>43754</v>
      </c>
      <c r="M17" s="366">
        <v>1</v>
      </c>
      <c r="N17" s="438"/>
      <c r="O17" s="592" t="s">
        <v>1273</v>
      </c>
      <c r="P17" s="592"/>
      <c r="Q17" s="531">
        <v>1</v>
      </c>
    </row>
    <row r="18" spans="1:17" s="275" customFormat="1" ht="189" customHeight="1" x14ac:dyDescent="0.25">
      <c r="A18" s="1336"/>
      <c r="B18" s="1340"/>
      <c r="C18" s="1341"/>
      <c r="D18" s="1341"/>
      <c r="E18" s="1342"/>
      <c r="F18" s="1330"/>
      <c r="G18" s="357" t="s">
        <v>1274</v>
      </c>
      <c r="H18" s="597" t="s">
        <v>1275</v>
      </c>
      <c r="I18" s="357" t="s">
        <v>1086</v>
      </c>
      <c r="J18" s="597">
        <v>3</v>
      </c>
      <c r="K18" s="641">
        <v>43920</v>
      </c>
      <c r="L18" s="437"/>
      <c r="M18" s="366">
        <v>0</v>
      </c>
      <c r="N18" s="438"/>
      <c r="O18" s="592" t="s">
        <v>1322</v>
      </c>
      <c r="P18" s="592" t="s">
        <v>1323</v>
      </c>
      <c r="Q18" s="531">
        <v>0</v>
      </c>
    </row>
    <row r="19" spans="1:17" ht="93" customHeight="1" x14ac:dyDescent="0.2">
      <c r="A19" s="1335">
        <v>2</v>
      </c>
      <c r="B19" s="1337" t="s">
        <v>1087</v>
      </c>
      <c r="C19" s="1349"/>
      <c r="D19" s="1349"/>
      <c r="E19" s="1350"/>
      <c r="F19" s="1329" t="s">
        <v>1088</v>
      </c>
      <c r="G19" s="1329" t="s">
        <v>1089</v>
      </c>
      <c r="H19" s="1329" t="s">
        <v>1090</v>
      </c>
      <c r="I19" s="1329" t="s">
        <v>1091</v>
      </c>
      <c r="J19" s="1329">
        <v>3</v>
      </c>
      <c r="K19" s="1331">
        <v>43920</v>
      </c>
      <c r="L19" s="1320"/>
      <c r="M19" s="1320"/>
      <c r="N19" s="1320"/>
      <c r="O19" s="1320"/>
      <c r="P19" s="1320"/>
      <c r="Q19" s="1322">
        <v>0</v>
      </c>
    </row>
    <row r="20" spans="1:17" ht="181.5" customHeight="1" x14ac:dyDescent="0.2">
      <c r="A20" s="1336"/>
      <c r="B20" s="1351"/>
      <c r="C20" s="1352"/>
      <c r="D20" s="1352"/>
      <c r="E20" s="1353"/>
      <c r="F20" s="1330"/>
      <c r="G20" s="1330"/>
      <c r="H20" s="1330"/>
      <c r="I20" s="1330"/>
      <c r="J20" s="1330"/>
      <c r="K20" s="1332"/>
      <c r="L20" s="1321"/>
      <c r="M20" s="1321"/>
      <c r="N20" s="1321"/>
      <c r="O20" s="1321"/>
      <c r="P20" s="1321"/>
      <c r="Q20" s="1321"/>
    </row>
    <row r="21" spans="1:17" ht="117.75" customHeight="1" x14ac:dyDescent="0.2">
      <c r="A21" s="1335">
        <v>3</v>
      </c>
      <c r="B21" s="1337" t="s">
        <v>1092</v>
      </c>
      <c r="C21" s="1338"/>
      <c r="D21" s="1338"/>
      <c r="E21" s="1339"/>
      <c r="F21" s="1329" t="s">
        <v>1093</v>
      </c>
      <c r="G21" s="597" t="s">
        <v>1094</v>
      </c>
      <c r="H21" s="617" t="s">
        <v>849</v>
      </c>
      <c r="I21" s="617" t="s">
        <v>1095</v>
      </c>
      <c r="J21" s="617">
        <v>1</v>
      </c>
      <c r="K21" s="642">
        <v>43784</v>
      </c>
      <c r="L21" s="338"/>
      <c r="M21" s="531">
        <v>0.6</v>
      </c>
      <c r="N21" s="532" t="s">
        <v>1276</v>
      </c>
      <c r="O21" s="532" t="s">
        <v>1277</v>
      </c>
      <c r="P21" s="619"/>
      <c r="Q21" s="531">
        <v>1</v>
      </c>
    </row>
    <row r="22" spans="1:17" ht="176.25" hidden="1" customHeight="1" x14ac:dyDescent="0.2">
      <c r="A22" s="1336"/>
      <c r="B22" s="1340"/>
      <c r="C22" s="1341"/>
      <c r="D22" s="1341"/>
      <c r="E22" s="1342"/>
      <c r="F22" s="1330"/>
      <c r="G22" s="597" t="s">
        <v>1096</v>
      </c>
      <c r="H22" s="597" t="s">
        <v>849</v>
      </c>
      <c r="I22" s="597" t="s">
        <v>1097</v>
      </c>
      <c r="J22" s="597">
        <v>1</v>
      </c>
      <c r="K22" s="643">
        <v>43920</v>
      </c>
      <c r="L22" s="338">
        <v>43810</v>
      </c>
      <c r="M22" s="531">
        <v>1</v>
      </c>
      <c r="N22" s="37"/>
      <c r="O22" s="532" t="s">
        <v>1277</v>
      </c>
      <c r="P22" s="619"/>
      <c r="Q22" s="533">
        <f>(1/5)*2</f>
        <v>0.4</v>
      </c>
    </row>
    <row r="23" spans="1:17" ht="62.25" hidden="1" customHeight="1" x14ac:dyDescent="0.2">
      <c r="A23" s="1335">
        <v>4</v>
      </c>
      <c r="B23" s="1337" t="s">
        <v>1098</v>
      </c>
      <c r="C23" s="1338"/>
      <c r="D23" s="1338"/>
      <c r="E23" s="1339"/>
      <c r="F23" s="1329" t="s">
        <v>1099</v>
      </c>
      <c r="G23" s="1329" t="s">
        <v>1100</v>
      </c>
      <c r="H23" s="1343" t="s">
        <v>1101</v>
      </c>
      <c r="I23" s="1329" t="s">
        <v>1102</v>
      </c>
      <c r="J23" s="1329">
        <v>1</v>
      </c>
      <c r="K23" s="1331">
        <v>43798</v>
      </c>
      <c r="L23" s="1320">
        <v>43804</v>
      </c>
      <c r="M23" s="1322">
        <v>1</v>
      </c>
      <c r="N23" s="1320"/>
      <c r="O23" s="1333" t="s">
        <v>1278</v>
      </c>
      <c r="P23" s="1320"/>
      <c r="Q23" s="1322">
        <v>1</v>
      </c>
    </row>
    <row r="24" spans="1:17" ht="249" customHeight="1" x14ac:dyDescent="0.2">
      <c r="A24" s="1336"/>
      <c r="B24" s="1340"/>
      <c r="C24" s="1341"/>
      <c r="D24" s="1341"/>
      <c r="E24" s="1342"/>
      <c r="F24" s="1330"/>
      <c r="G24" s="1330"/>
      <c r="H24" s="1330"/>
      <c r="I24" s="1330"/>
      <c r="J24" s="1330"/>
      <c r="K24" s="1332"/>
      <c r="L24" s="1321"/>
      <c r="M24" s="1321"/>
      <c r="N24" s="1321"/>
      <c r="O24" s="1334"/>
      <c r="P24" s="1321"/>
      <c r="Q24" s="1321"/>
    </row>
    <row r="25" spans="1:17" ht="222.75" customHeight="1" x14ac:dyDescent="0.2">
      <c r="A25" s="131">
        <v>5</v>
      </c>
      <c r="B25" s="1323" t="s">
        <v>1103</v>
      </c>
      <c r="C25" s="1324"/>
      <c r="D25" s="1324"/>
      <c r="E25" s="1325"/>
      <c r="F25" s="592" t="s">
        <v>1104</v>
      </c>
      <c r="G25" s="385" t="s">
        <v>1105</v>
      </c>
      <c r="H25" s="597" t="s">
        <v>1106</v>
      </c>
      <c r="I25" s="597" t="s">
        <v>1107</v>
      </c>
      <c r="J25" s="597">
        <v>4</v>
      </c>
      <c r="K25" s="643">
        <v>43920</v>
      </c>
      <c r="L25" s="338"/>
      <c r="M25" s="338"/>
      <c r="N25" s="37"/>
      <c r="O25" s="338"/>
      <c r="P25" s="619"/>
      <c r="Q25" s="264">
        <v>0</v>
      </c>
    </row>
    <row r="26" spans="1:17" ht="167.25" hidden="1" customHeight="1" x14ac:dyDescent="0.2">
      <c r="A26" s="131">
        <v>6</v>
      </c>
      <c r="B26" s="1326" t="s">
        <v>1108</v>
      </c>
      <c r="C26" s="1326"/>
      <c r="D26" s="1326"/>
      <c r="E26" s="1326"/>
      <c r="F26" s="592" t="s">
        <v>784</v>
      </c>
      <c r="G26" s="385" t="s">
        <v>1109</v>
      </c>
      <c r="H26" s="385" t="s">
        <v>1110</v>
      </c>
      <c r="I26" s="597" t="s">
        <v>1111</v>
      </c>
      <c r="J26" s="597">
        <v>5</v>
      </c>
      <c r="K26" s="643">
        <v>43768</v>
      </c>
      <c r="L26" s="338">
        <v>43802</v>
      </c>
      <c r="M26" s="531">
        <v>1</v>
      </c>
      <c r="N26" s="37"/>
      <c r="O26" s="592" t="s">
        <v>1279</v>
      </c>
      <c r="P26" s="619"/>
      <c r="Q26" s="531">
        <v>1</v>
      </c>
    </row>
    <row r="27" spans="1:17" ht="33.75" customHeight="1" x14ac:dyDescent="0.2">
      <c r="A27" s="272" t="s">
        <v>77</v>
      </c>
      <c r="D27" s="1327"/>
      <c r="E27" s="1327"/>
      <c r="F27" s="1327"/>
      <c r="G27" s="1328"/>
      <c r="H27" s="1328"/>
      <c r="I27" s="1328"/>
      <c r="J27" s="1328"/>
      <c r="K27" s="1328"/>
      <c r="L27" s="1327"/>
    </row>
    <row r="28" spans="1:17" ht="24" customHeight="1" x14ac:dyDescent="0.2">
      <c r="A28" s="1139" t="s">
        <v>45</v>
      </c>
      <c r="B28" s="1139"/>
      <c r="C28" s="1139"/>
      <c r="D28" s="1216" t="s">
        <v>731</v>
      </c>
      <c r="E28" s="1217"/>
      <c r="F28" s="1217"/>
      <c r="G28" s="1217"/>
      <c r="H28" s="1217"/>
      <c r="I28" s="1217"/>
      <c r="J28" s="1217"/>
      <c r="K28" s="1217"/>
      <c r="L28" s="1218"/>
    </row>
    <row r="29" spans="1:17" ht="24" customHeight="1" x14ac:dyDescent="0.2">
      <c r="A29" s="1139"/>
      <c r="B29" s="1139"/>
      <c r="C29" s="1139"/>
      <c r="D29" s="1219"/>
      <c r="E29" s="1220"/>
      <c r="F29" s="1220"/>
      <c r="G29" s="1220"/>
      <c r="H29" s="1220"/>
      <c r="I29" s="1220"/>
      <c r="J29" s="1220"/>
      <c r="K29" s="1220"/>
      <c r="L29" s="1221"/>
    </row>
    <row r="31" spans="1:17" ht="32.25" customHeight="1" x14ac:dyDescent="0.2">
      <c r="A31" s="1214" t="s">
        <v>78</v>
      </c>
      <c r="B31" s="1214"/>
      <c r="C31" s="1214"/>
      <c r="D31" s="1214"/>
      <c r="E31" s="1214"/>
      <c r="F31" s="278" t="s">
        <v>270</v>
      </c>
    </row>
    <row r="32" spans="1:17" ht="60" customHeight="1" x14ac:dyDescent="0.2">
      <c r="A32" s="1116" t="s">
        <v>81</v>
      </c>
      <c r="B32" s="1116"/>
      <c r="C32" s="1116"/>
      <c r="D32" s="1116"/>
      <c r="E32" s="1116"/>
      <c r="F32" s="264">
        <f>(M17+M21+M23+M26)/4</f>
        <v>0.9</v>
      </c>
      <c r="I32" s="279" t="s">
        <v>275</v>
      </c>
    </row>
    <row r="33" spans="1:6" ht="54" customHeight="1" x14ac:dyDescent="0.2">
      <c r="A33" s="1116" t="s">
        <v>82</v>
      </c>
      <c r="B33" s="1116"/>
      <c r="C33" s="1116"/>
      <c r="D33" s="1116"/>
      <c r="E33" s="1116"/>
      <c r="F33" s="264">
        <f>(SUM(M16:M26))/9</f>
        <v>0.56666666666666665</v>
      </c>
    </row>
  </sheetData>
  <autoFilter ref="A15:Q29" xr:uid="{8C906BF5-7FC1-4E83-AA3A-0C2725EADD74}">
    <filterColumn colId="1" showButton="0"/>
    <filterColumn colId="2" showButton="0"/>
    <filterColumn colId="3" showButton="0"/>
    <filterColumn colId="12">
      <filters blank="1">
        <filter val="0%"/>
        <filter val="50%"/>
        <filter val="60%"/>
      </filters>
    </filterColumn>
  </autoFilter>
  <mergeCells count="57">
    <mergeCell ref="A13:B13"/>
    <mergeCell ref="C13:P13"/>
    <mergeCell ref="A1:B3"/>
    <mergeCell ref="C1:N2"/>
    <mergeCell ref="C3:N3"/>
    <mergeCell ref="A5:B5"/>
    <mergeCell ref="C5:E5"/>
    <mergeCell ref="K5:L5"/>
    <mergeCell ref="M5:N5"/>
    <mergeCell ref="C7:P7"/>
    <mergeCell ref="A9:B9"/>
    <mergeCell ref="C9:P9"/>
    <mergeCell ref="A11:B11"/>
    <mergeCell ref="C11:P11"/>
    <mergeCell ref="B15:E15"/>
    <mergeCell ref="A16:A18"/>
    <mergeCell ref="B16:E18"/>
    <mergeCell ref="F16:F18"/>
    <mergeCell ref="A19:A20"/>
    <mergeCell ref="B19:E20"/>
    <mergeCell ref="F19:F20"/>
    <mergeCell ref="Q19:Q20"/>
    <mergeCell ref="A21:A22"/>
    <mergeCell ref="B21:E22"/>
    <mergeCell ref="F21:F22"/>
    <mergeCell ref="G19:G20"/>
    <mergeCell ref="H19:H20"/>
    <mergeCell ref="I19:I20"/>
    <mergeCell ref="J19:J20"/>
    <mergeCell ref="K19:K20"/>
    <mergeCell ref="L19:L20"/>
    <mergeCell ref="I23:I24"/>
    <mergeCell ref="M19:M20"/>
    <mergeCell ref="N19:N20"/>
    <mergeCell ref="O19:O20"/>
    <mergeCell ref="P19:P20"/>
    <mergeCell ref="A23:A24"/>
    <mergeCell ref="B23:E24"/>
    <mergeCell ref="F23:F24"/>
    <mergeCell ref="G23:G24"/>
    <mergeCell ref="H23:H24"/>
    <mergeCell ref="A31:E31"/>
    <mergeCell ref="A32:E32"/>
    <mergeCell ref="A33:E33"/>
    <mergeCell ref="P23:P24"/>
    <mergeCell ref="Q23:Q24"/>
    <mergeCell ref="B25:E25"/>
    <mergeCell ref="B26:E26"/>
    <mergeCell ref="D27:L27"/>
    <mergeCell ref="A28:C29"/>
    <mergeCell ref="D28:L29"/>
    <mergeCell ref="J23:J24"/>
    <mergeCell ref="K23:K24"/>
    <mergeCell ref="L23:L24"/>
    <mergeCell ref="M23:M24"/>
    <mergeCell ref="N23:N24"/>
    <mergeCell ref="O23:O24"/>
  </mergeCells>
  <pageMargins left="0.70866141732283472" right="0.70866141732283472" top="0.74803149606299213" bottom="0.74803149606299213" header="0.31496062992125984" footer="0.31496062992125984"/>
  <pageSetup scale="30" fitToHeight="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55C4-44CB-44C2-9025-08DDEB2150EE}">
  <sheetPr filterMode="1">
    <pageSetUpPr fitToPage="1"/>
  </sheetPr>
  <dimension ref="A1:R147"/>
  <sheetViews>
    <sheetView view="pageBreakPreview" topLeftCell="A25" zoomScale="80" zoomScaleNormal="90" zoomScaleSheetLayoutView="80" workbookViewId="0">
      <pane ySplit="915" topLeftCell="A21" activePane="bottomLeft"/>
      <selection activeCell="C10" sqref="C10:O10"/>
      <selection pane="bottomLeft" activeCell="B24" sqref="B24:E26"/>
    </sheetView>
  </sheetViews>
  <sheetFormatPr baseColWidth="10" defaultColWidth="11.42578125" defaultRowHeight="12.75" x14ac:dyDescent="0.2"/>
  <cols>
    <col min="1" max="1" width="6.140625" style="1" customWidth="1"/>
    <col min="2" max="2" width="15.5703125" style="1" customWidth="1"/>
    <col min="3" max="3" width="12" style="1" customWidth="1"/>
    <col min="4" max="4" width="10.5703125" style="1" customWidth="1"/>
    <col min="5" max="5" width="11.42578125" style="1" customWidth="1"/>
    <col min="6" max="6" width="50" style="1" customWidth="1"/>
    <col min="7" max="7" width="49.28515625" style="1" customWidth="1"/>
    <col min="8" max="8" width="22.7109375" style="534" customWidth="1"/>
    <col min="9" max="9" width="24.85546875" style="1" customWidth="1"/>
    <col min="10" max="10" width="10.28515625" style="1" customWidth="1"/>
    <col min="11" max="11" width="15.85546875" style="534" customWidth="1"/>
    <col min="12" max="12" width="17.85546875" style="1" customWidth="1"/>
    <col min="13" max="13" width="14.5703125" style="1" customWidth="1"/>
    <col min="14" max="14" width="25.42578125" style="1" customWidth="1"/>
    <col min="15" max="15" width="19.7109375" style="1" customWidth="1"/>
    <col min="16" max="16" width="62.7109375" style="1" customWidth="1"/>
    <col min="17" max="17" width="13.28515625" style="10" customWidth="1"/>
    <col min="18" max="16384" width="11.42578125" style="1"/>
  </cols>
  <sheetData>
    <row r="1" spans="1:17" customFormat="1" ht="23.25" customHeight="1" x14ac:dyDescent="0.25">
      <c r="A1" s="844"/>
      <c r="B1" s="845"/>
      <c r="C1" s="850" t="s">
        <v>147</v>
      </c>
      <c r="D1" s="851"/>
      <c r="E1" s="851"/>
      <c r="F1" s="851"/>
      <c r="G1" s="851"/>
      <c r="H1" s="851"/>
      <c r="I1" s="851"/>
      <c r="J1" s="851"/>
      <c r="K1" s="851"/>
      <c r="L1" s="851"/>
      <c r="M1" s="851"/>
      <c r="N1" s="852"/>
      <c r="O1" s="102" t="s">
        <v>149</v>
      </c>
      <c r="P1" s="472"/>
      <c r="Q1" s="75"/>
    </row>
    <row r="2" spans="1:17" customFormat="1" ht="23.25" customHeight="1" x14ac:dyDescent="0.25">
      <c r="A2" s="846"/>
      <c r="B2" s="847"/>
      <c r="C2" s="853"/>
      <c r="D2" s="854"/>
      <c r="E2" s="854"/>
      <c r="F2" s="854"/>
      <c r="G2" s="854"/>
      <c r="H2" s="854"/>
      <c r="I2" s="854"/>
      <c r="J2" s="854"/>
      <c r="K2" s="854"/>
      <c r="L2" s="854"/>
      <c r="M2" s="854"/>
      <c r="N2" s="855"/>
      <c r="O2" s="103" t="s">
        <v>151</v>
      </c>
      <c r="P2" s="625"/>
      <c r="Q2" s="75"/>
    </row>
    <row r="3" spans="1:17" s="75" customFormat="1" ht="23.25" customHeight="1" x14ac:dyDescent="0.25">
      <c r="A3" s="848"/>
      <c r="B3" s="849"/>
      <c r="C3" s="856" t="s">
        <v>152</v>
      </c>
      <c r="D3" s="857"/>
      <c r="E3" s="857"/>
      <c r="F3" s="857"/>
      <c r="G3" s="857"/>
      <c r="H3" s="857"/>
      <c r="I3" s="857"/>
      <c r="J3" s="857"/>
      <c r="K3" s="857"/>
      <c r="L3" s="857"/>
      <c r="M3" s="857"/>
      <c r="N3" s="858"/>
      <c r="O3" s="105" t="s">
        <v>154</v>
      </c>
      <c r="P3" s="626"/>
    </row>
    <row r="4" spans="1:17" s="10" customFormat="1" ht="15.75" x14ac:dyDescent="0.25">
      <c r="A4" s="106"/>
      <c r="H4" s="107"/>
      <c r="K4" s="107"/>
    </row>
    <row r="5" spans="1:17" s="10" customFormat="1" ht="16.5" customHeight="1" x14ac:dyDescent="0.2">
      <c r="A5" s="933" t="s">
        <v>35</v>
      </c>
      <c r="B5" s="933"/>
      <c r="C5" s="974">
        <v>43740</v>
      </c>
      <c r="D5" s="1366" t="s">
        <v>83</v>
      </c>
      <c r="E5" s="1366"/>
      <c r="F5" s="974">
        <v>43782</v>
      </c>
      <c r="H5" s="934" t="s">
        <v>37</v>
      </c>
      <c r="I5" s="974">
        <v>43829</v>
      </c>
      <c r="K5" s="934" t="s">
        <v>38</v>
      </c>
      <c r="L5" s="935"/>
      <c r="M5" s="974">
        <f>MAX(K17:K31)</f>
        <v>44104</v>
      </c>
    </row>
    <row r="6" spans="1:17" s="10" customFormat="1" ht="15.75" customHeight="1" x14ac:dyDescent="0.2">
      <c r="A6" s="933"/>
      <c r="B6" s="933"/>
      <c r="C6" s="975"/>
      <c r="D6" s="1366"/>
      <c r="E6" s="1366"/>
      <c r="F6" s="975"/>
      <c r="H6" s="934"/>
      <c r="I6" s="975"/>
      <c r="K6" s="934"/>
      <c r="L6" s="935"/>
      <c r="M6" s="975"/>
    </row>
    <row r="7" spans="1:17" s="10" customFormat="1" ht="10.5" customHeight="1" x14ac:dyDescent="0.25">
      <c r="A7" s="106"/>
      <c r="H7" s="107"/>
      <c r="K7" s="107"/>
    </row>
    <row r="8" spans="1:17" s="10" customFormat="1" ht="27" customHeight="1" x14ac:dyDescent="0.2">
      <c r="A8" s="108" t="s">
        <v>39</v>
      </c>
      <c r="C8" s="908" t="s">
        <v>1205</v>
      </c>
      <c r="D8" s="909"/>
      <c r="E8" s="909"/>
      <c r="F8" s="909"/>
      <c r="G8" s="909"/>
      <c r="H8" s="909"/>
      <c r="I8" s="909"/>
      <c r="J8" s="909"/>
      <c r="K8" s="909"/>
      <c r="L8" s="909"/>
      <c r="M8" s="909"/>
      <c r="N8" s="909"/>
      <c r="O8" s="910"/>
      <c r="P8" s="627"/>
    </row>
    <row r="9" spans="1:17" s="10" customFormat="1" ht="9" customHeight="1" x14ac:dyDescent="0.2">
      <c r="A9" s="108"/>
      <c r="H9" s="107"/>
      <c r="K9" s="107"/>
    </row>
    <row r="10" spans="1:17" s="10" customFormat="1" ht="69" customHeight="1" x14ac:dyDescent="0.2">
      <c r="A10" s="979" t="s">
        <v>41</v>
      </c>
      <c r="B10" s="979"/>
      <c r="C10" s="976" t="s">
        <v>1206</v>
      </c>
      <c r="D10" s="977"/>
      <c r="E10" s="977"/>
      <c r="F10" s="977"/>
      <c r="G10" s="977"/>
      <c r="H10" s="977"/>
      <c r="I10" s="977"/>
      <c r="J10" s="977"/>
      <c r="K10" s="977"/>
      <c r="L10" s="977"/>
      <c r="M10" s="977"/>
      <c r="N10" s="977"/>
      <c r="O10" s="978"/>
      <c r="P10" s="628"/>
    </row>
    <row r="11" spans="1:17" s="10" customFormat="1" ht="12" customHeight="1" x14ac:dyDescent="0.2">
      <c r="A11" s="538"/>
      <c r="B11" s="538"/>
      <c r="C11" s="11"/>
      <c r="D11" s="11"/>
      <c r="E11" s="11"/>
      <c r="F11" s="11"/>
      <c r="G11" s="11"/>
      <c r="H11" s="77"/>
      <c r="I11" s="11"/>
      <c r="J11" s="11"/>
      <c r="K11" s="77"/>
      <c r="L11" s="11"/>
      <c r="M11" s="11"/>
    </row>
    <row r="12" spans="1:17" s="10" customFormat="1" ht="66" customHeight="1" x14ac:dyDescent="0.2">
      <c r="A12" s="979" t="s">
        <v>43</v>
      </c>
      <c r="B12" s="979"/>
      <c r="C12" s="976" t="s">
        <v>1207</v>
      </c>
      <c r="D12" s="977"/>
      <c r="E12" s="977"/>
      <c r="F12" s="977"/>
      <c r="G12" s="977"/>
      <c r="H12" s="977"/>
      <c r="I12" s="977"/>
      <c r="J12" s="977"/>
      <c r="K12" s="977"/>
      <c r="L12" s="977"/>
      <c r="M12" s="977"/>
      <c r="N12" s="977"/>
      <c r="O12" s="978"/>
      <c r="P12" s="628"/>
    </row>
    <row r="13" spans="1:17" s="10" customFormat="1" ht="10.5" customHeight="1" x14ac:dyDescent="0.2">
      <c r="A13" s="538"/>
      <c r="B13" s="538"/>
      <c r="C13" s="11"/>
      <c r="D13" s="11"/>
      <c r="E13" s="11"/>
      <c r="F13" s="11"/>
      <c r="G13" s="11"/>
      <c r="H13" s="77"/>
      <c r="I13" s="11"/>
      <c r="J13" s="11"/>
      <c r="K13" s="77"/>
      <c r="L13" s="11"/>
      <c r="M13" s="11"/>
    </row>
    <row r="14" spans="1:17" s="10" customFormat="1" ht="52.5" customHeight="1" x14ac:dyDescent="0.2">
      <c r="A14" s="980" t="s">
        <v>45</v>
      </c>
      <c r="B14" s="980"/>
      <c r="C14" s="1035" t="s">
        <v>1208</v>
      </c>
      <c r="D14" s="1036"/>
      <c r="E14" s="1036"/>
      <c r="F14" s="1036"/>
      <c r="G14" s="1036"/>
      <c r="H14" s="1036"/>
      <c r="I14" s="1036"/>
      <c r="J14" s="1036"/>
      <c r="K14" s="1036"/>
      <c r="L14" s="1036"/>
      <c r="M14" s="1036"/>
      <c r="N14" s="1036"/>
      <c r="O14" s="1037"/>
    </row>
    <row r="15" spans="1:17" s="10" customFormat="1" ht="16.5" customHeight="1" x14ac:dyDescent="0.2">
      <c r="A15" s="538"/>
      <c r="B15" s="538"/>
      <c r="C15" s="11"/>
      <c r="D15" s="11"/>
      <c r="E15" s="11"/>
      <c r="F15" s="11"/>
      <c r="G15" s="11"/>
      <c r="H15" s="77"/>
      <c r="I15" s="11"/>
      <c r="J15" s="11"/>
      <c r="K15" s="77"/>
      <c r="L15" s="11"/>
      <c r="M15" s="11"/>
    </row>
    <row r="16" spans="1:17" s="549" customFormat="1" ht="39.75" customHeight="1" x14ac:dyDescent="0.25">
      <c r="A16" s="152" t="s">
        <v>48</v>
      </c>
      <c r="B16" s="1367" t="s">
        <v>49</v>
      </c>
      <c r="C16" s="1368"/>
      <c r="D16" s="1368"/>
      <c r="E16" s="1369"/>
      <c r="F16" s="448" t="s">
        <v>50</v>
      </c>
      <c r="G16" s="482" t="s">
        <v>51</v>
      </c>
      <c r="H16" s="482" t="s">
        <v>52</v>
      </c>
      <c r="I16" s="482" t="s">
        <v>53</v>
      </c>
      <c r="J16" s="482" t="s">
        <v>54</v>
      </c>
      <c r="K16" s="482" t="s">
        <v>55</v>
      </c>
      <c r="L16" s="482" t="s">
        <v>56</v>
      </c>
      <c r="M16" s="482" t="s">
        <v>57</v>
      </c>
      <c r="N16" s="482" t="s">
        <v>58</v>
      </c>
      <c r="O16" s="482" t="s">
        <v>60</v>
      </c>
      <c r="P16" s="629" t="s">
        <v>1295</v>
      </c>
      <c r="Q16" s="482" t="s">
        <v>345</v>
      </c>
    </row>
    <row r="17" spans="1:18" s="549" customFormat="1" ht="108.75" customHeight="1" x14ac:dyDescent="0.25">
      <c r="A17" s="1370">
        <v>1</v>
      </c>
      <c r="B17" s="1285" t="s">
        <v>1209</v>
      </c>
      <c r="C17" s="1286"/>
      <c r="D17" s="1286"/>
      <c r="E17" s="1287"/>
      <c r="F17" s="1376" t="s">
        <v>1210</v>
      </c>
      <c r="G17" s="547" t="s">
        <v>1211</v>
      </c>
      <c r="H17" s="483" t="s">
        <v>1212</v>
      </c>
      <c r="I17" s="267" t="s">
        <v>1213</v>
      </c>
      <c r="J17" s="550">
        <v>1</v>
      </c>
      <c r="K17" s="484">
        <v>43909</v>
      </c>
      <c r="L17" s="194"/>
      <c r="M17" s="300">
        <v>0.01</v>
      </c>
      <c r="N17" s="546" t="s">
        <v>1213</v>
      </c>
      <c r="O17" s="539"/>
      <c r="P17" s="630" t="s">
        <v>1296</v>
      </c>
      <c r="Q17" s="146">
        <v>20</v>
      </c>
      <c r="R17" s="631" t="s">
        <v>1297</v>
      </c>
    </row>
    <row r="18" spans="1:18" s="549" customFormat="1" ht="71.25" customHeight="1" x14ac:dyDescent="0.25">
      <c r="A18" s="1371"/>
      <c r="B18" s="1288"/>
      <c r="C18" s="1289"/>
      <c r="D18" s="1289"/>
      <c r="E18" s="1290"/>
      <c r="F18" s="1377"/>
      <c r="G18" s="547" t="s">
        <v>1214</v>
      </c>
      <c r="H18" s="483" t="s">
        <v>1215</v>
      </c>
      <c r="I18" s="536" t="s">
        <v>1216</v>
      </c>
      <c r="J18" s="546">
        <v>1</v>
      </c>
      <c r="K18" s="484">
        <v>43909</v>
      </c>
      <c r="L18" s="194"/>
      <c r="M18" s="300">
        <v>0</v>
      </c>
      <c r="N18" s="546" t="s">
        <v>1216</v>
      </c>
      <c r="O18" s="539"/>
      <c r="P18" s="630" t="s">
        <v>1298</v>
      </c>
      <c r="Q18" s="146">
        <v>20</v>
      </c>
    </row>
    <row r="19" spans="1:18" s="549" customFormat="1" ht="153.75" customHeight="1" x14ac:dyDescent="0.25">
      <c r="A19" s="1371"/>
      <c r="B19" s="1288"/>
      <c r="C19" s="1289"/>
      <c r="D19" s="1289"/>
      <c r="E19" s="1290"/>
      <c r="F19" s="1377"/>
      <c r="G19" s="547" t="s">
        <v>1217</v>
      </c>
      <c r="H19" s="483" t="s">
        <v>1218</v>
      </c>
      <c r="I19" s="73" t="s">
        <v>1219</v>
      </c>
      <c r="J19" s="546">
        <v>1</v>
      </c>
      <c r="K19" s="302">
        <v>43921</v>
      </c>
      <c r="L19" s="194"/>
      <c r="M19" s="300">
        <v>0</v>
      </c>
      <c r="N19" s="544" t="s">
        <v>1219</v>
      </c>
      <c r="O19" s="539"/>
      <c r="P19" s="632" t="s">
        <v>1299</v>
      </c>
      <c r="Q19" s="146">
        <v>20</v>
      </c>
    </row>
    <row r="20" spans="1:18" s="549" customFormat="1" ht="85.5" customHeight="1" x14ac:dyDescent="0.25">
      <c r="A20" s="1372"/>
      <c r="B20" s="1373"/>
      <c r="C20" s="1374"/>
      <c r="D20" s="1374"/>
      <c r="E20" s="1375"/>
      <c r="F20" s="1378"/>
      <c r="G20" s="547" t="s">
        <v>1220</v>
      </c>
      <c r="H20" s="551" t="s">
        <v>614</v>
      </c>
      <c r="I20" s="547" t="s">
        <v>1221</v>
      </c>
      <c r="J20" s="546">
        <v>1</v>
      </c>
      <c r="K20" s="302">
        <v>43921</v>
      </c>
      <c r="L20" s="194"/>
      <c r="M20" s="300">
        <v>0</v>
      </c>
      <c r="N20" s="546" t="s">
        <v>1221</v>
      </c>
      <c r="O20" s="539"/>
      <c r="P20" s="630" t="s">
        <v>1300</v>
      </c>
      <c r="Q20" s="146">
        <v>20</v>
      </c>
    </row>
    <row r="21" spans="1:18" s="549" customFormat="1" ht="93" customHeight="1" x14ac:dyDescent="0.25">
      <c r="A21" s="1370">
        <v>2</v>
      </c>
      <c r="B21" s="1379" t="s">
        <v>1222</v>
      </c>
      <c r="C21" s="1380"/>
      <c r="D21" s="1380"/>
      <c r="E21" s="1381"/>
      <c r="F21" s="1382" t="s">
        <v>1223</v>
      </c>
      <c r="G21" s="547" t="s">
        <v>1224</v>
      </c>
      <c r="H21" s="485" t="s">
        <v>1225</v>
      </c>
      <c r="I21" s="547" t="s">
        <v>1226</v>
      </c>
      <c r="J21" s="546">
        <v>1</v>
      </c>
      <c r="K21" s="111">
        <v>43951</v>
      </c>
      <c r="L21" s="194"/>
      <c r="M21" s="300">
        <v>0</v>
      </c>
      <c r="N21" s="546" t="s">
        <v>1301</v>
      </c>
      <c r="O21" s="539"/>
      <c r="P21" s="632" t="s">
        <v>1299</v>
      </c>
      <c r="Q21" s="146">
        <v>16</v>
      </c>
    </row>
    <row r="22" spans="1:18" s="549" customFormat="1" ht="63" hidden="1" customHeight="1" x14ac:dyDescent="0.25">
      <c r="A22" s="1371"/>
      <c r="B22" s="1305"/>
      <c r="C22" s="1306"/>
      <c r="D22" s="1306"/>
      <c r="E22" s="1307"/>
      <c r="F22" s="1383"/>
      <c r="G22" s="547" t="s">
        <v>1227</v>
      </c>
      <c r="H22" s="485" t="s">
        <v>1228</v>
      </c>
      <c r="I22" s="536" t="s">
        <v>204</v>
      </c>
      <c r="J22" s="546">
        <v>1</v>
      </c>
      <c r="K22" s="111">
        <v>43981</v>
      </c>
      <c r="L22" s="194"/>
      <c r="M22" s="300"/>
      <c r="N22" s="194"/>
      <c r="O22" s="539"/>
      <c r="P22" s="539"/>
      <c r="Q22" s="146">
        <v>0</v>
      </c>
    </row>
    <row r="23" spans="1:18" s="549" customFormat="1" ht="69.75" hidden="1" customHeight="1" x14ac:dyDescent="0.25">
      <c r="A23" s="1371"/>
      <c r="B23" s="1305"/>
      <c r="C23" s="1306"/>
      <c r="D23" s="1306"/>
      <c r="E23" s="1307"/>
      <c r="F23" s="1383"/>
      <c r="G23" s="547" t="s">
        <v>1229</v>
      </c>
      <c r="H23" s="485" t="s">
        <v>1230</v>
      </c>
      <c r="I23" s="536" t="s">
        <v>1231</v>
      </c>
      <c r="J23" s="546">
        <v>1</v>
      </c>
      <c r="K23" s="111">
        <v>44012</v>
      </c>
      <c r="L23" s="194"/>
      <c r="M23" s="300"/>
      <c r="N23" s="194"/>
      <c r="O23" s="539"/>
      <c r="P23" s="243" t="s">
        <v>1302</v>
      </c>
      <c r="Q23" s="146">
        <v>0</v>
      </c>
    </row>
    <row r="24" spans="1:18" s="549" customFormat="1" ht="153.75" customHeight="1" x14ac:dyDescent="0.25">
      <c r="A24" s="1370">
        <v>3</v>
      </c>
      <c r="B24" s="1379" t="s">
        <v>1232</v>
      </c>
      <c r="C24" s="1380"/>
      <c r="D24" s="1380"/>
      <c r="E24" s="1381"/>
      <c r="F24" s="1382" t="s">
        <v>1233</v>
      </c>
      <c r="G24" s="547" t="s">
        <v>1234</v>
      </c>
      <c r="H24" s="486" t="s">
        <v>1235</v>
      </c>
      <c r="I24" s="547" t="s">
        <v>1236</v>
      </c>
      <c r="J24" s="546">
        <v>1</v>
      </c>
      <c r="K24" s="302">
        <v>43921</v>
      </c>
      <c r="L24" s="194"/>
      <c r="M24" s="300">
        <v>0.05</v>
      </c>
      <c r="N24" s="194"/>
      <c r="O24" s="539"/>
      <c r="P24" s="632" t="s">
        <v>1303</v>
      </c>
      <c r="Q24" s="146">
        <v>20</v>
      </c>
    </row>
    <row r="25" spans="1:18" s="549" customFormat="1" ht="114" customHeight="1" x14ac:dyDescent="0.25">
      <c r="A25" s="1371"/>
      <c r="B25" s="1305"/>
      <c r="C25" s="1306"/>
      <c r="D25" s="1306"/>
      <c r="E25" s="1307"/>
      <c r="F25" s="1383"/>
      <c r="G25" s="547" t="s">
        <v>1237</v>
      </c>
      <c r="H25" s="483" t="s">
        <v>876</v>
      </c>
      <c r="I25" s="547" t="s">
        <v>1238</v>
      </c>
      <c r="J25" s="544">
        <v>1</v>
      </c>
      <c r="K25" s="302">
        <v>43830</v>
      </c>
      <c r="L25" s="194"/>
      <c r="M25" s="300">
        <v>0</v>
      </c>
      <c r="N25" s="541" t="s">
        <v>1304</v>
      </c>
      <c r="O25" s="539"/>
      <c r="P25" s="630" t="s">
        <v>1305</v>
      </c>
      <c r="Q25" s="146">
        <v>100</v>
      </c>
    </row>
    <row r="26" spans="1:18" s="549" customFormat="1" ht="71.25" hidden="1" customHeight="1" x14ac:dyDescent="0.25">
      <c r="A26" s="1372"/>
      <c r="B26" s="1308"/>
      <c r="C26" s="1309"/>
      <c r="D26" s="1309"/>
      <c r="E26" s="1310"/>
      <c r="F26" s="1384"/>
      <c r="G26" s="487" t="s">
        <v>1239</v>
      </c>
      <c r="H26" s="488" t="s">
        <v>1240</v>
      </c>
      <c r="I26" s="536" t="s">
        <v>1241</v>
      </c>
      <c r="J26" s="546">
        <v>3</v>
      </c>
      <c r="K26" s="86">
        <v>44104</v>
      </c>
      <c r="L26" s="194"/>
      <c r="M26" s="300"/>
      <c r="N26" s="194"/>
      <c r="O26" s="539"/>
      <c r="P26" s="539"/>
      <c r="Q26" s="146">
        <v>0</v>
      </c>
    </row>
    <row r="27" spans="1:18" s="549" customFormat="1" ht="114" customHeight="1" x14ac:dyDescent="0.25">
      <c r="A27" s="1370">
        <v>4</v>
      </c>
      <c r="B27" s="1285" t="s">
        <v>1242</v>
      </c>
      <c r="C27" s="1286"/>
      <c r="D27" s="1286"/>
      <c r="E27" s="1287"/>
      <c r="F27" s="1385" t="s">
        <v>1243</v>
      </c>
      <c r="G27" s="547" t="s">
        <v>1220</v>
      </c>
      <c r="H27" s="483" t="s">
        <v>1244</v>
      </c>
      <c r="I27" s="547" t="s">
        <v>1221</v>
      </c>
      <c r="J27" s="544">
        <v>1</v>
      </c>
      <c r="K27" s="302">
        <v>43921</v>
      </c>
      <c r="L27" s="194"/>
      <c r="M27" s="300">
        <v>0</v>
      </c>
      <c r="N27" s="546" t="s">
        <v>1221</v>
      </c>
      <c r="O27" s="539"/>
      <c r="P27" s="630" t="s">
        <v>1300</v>
      </c>
      <c r="Q27" s="146">
        <v>20</v>
      </c>
    </row>
    <row r="28" spans="1:18" s="549" customFormat="1" ht="114" hidden="1" customHeight="1" x14ac:dyDescent="0.25">
      <c r="A28" s="1371"/>
      <c r="B28" s="1288"/>
      <c r="C28" s="1289"/>
      <c r="D28" s="1289"/>
      <c r="E28" s="1290"/>
      <c r="F28" s="1386"/>
      <c r="G28" s="547" t="s">
        <v>1245</v>
      </c>
      <c r="H28" s="547" t="s">
        <v>1246</v>
      </c>
      <c r="I28" s="547" t="s">
        <v>1247</v>
      </c>
      <c r="J28" s="544">
        <v>6</v>
      </c>
      <c r="K28" s="302">
        <v>44043</v>
      </c>
      <c r="L28" s="194"/>
      <c r="M28" s="300"/>
      <c r="N28" s="194"/>
      <c r="O28" s="539"/>
      <c r="P28" s="539"/>
      <c r="Q28" s="146">
        <v>0</v>
      </c>
    </row>
    <row r="29" spans="1:18" s="549" customFormat="1" ht="128.25" hidden="1" customHeight="1" x14ac:dyDescent="0.25">
      <c r="A29" s="1371"/>
      <c r="B29" s="1288"/>
      <c r="C29" s="1289"/>
      <c r="D29" s="1289"/>
      <c r="E29" s="1290"/>
      <c r="F29" s="1386"/>
      <c r="G29" s="547" t="s">
        <v>1248</v>
      </c>
      <c r="H29" s="542" t="s">
        <v>1249</v>
      </c>
      <c r="I29" s="547" t="s">
        <v>1250</v>
      </c>
      <c r="J29" s="544">
        <v>6</v>
      </c>
      <c r="K29" s="302">
        <v>44043</v>
      </c>
      <c r="L29" s="194"/>
      <c r="M29" s="300"/>
      <c r="N29" s="194"/>
      <c r="O29" s="539"/>
      <c r="P29" s="539"/>
      <c r="Q29" s="146">
        <v>0</v>
      </c>
    </row>
    <row r="30" spans="1:18" s="549" customFormat="1" ht="82.5" hidden="1" customHeight="1" x14ac:dyDescent="0.25">
      <c r="A30" s="1371"/>
      <c r="B30" s="1288"/>
      <c r="C30" s="1289"/>
      <c r="D30" s="1289"/>
      <c r="E30" s="1290"/>
      <c r="F30" s="1386"/>
      <c r="G30" s="547" t="s">
        <v>1251</v>
      </c>
      <c r="H30" s="542" t="s">
        <v>1252</v>
      </c>
      <c r="I30" s="547" t="s">
        <v>1253</v>
      </c>
      <c r="J30" s="544">
        <v>5</v>
      </c>
      <c r="K30" s="302">
        <v>44043</v>
      </c>
      <c r="L30" s="194"/>
      <c r="M30" s="300"/>
      <c r="N30" s="194"/>
      <c r="O30" s="539"/>
      <c r="P30" s="539"/>
      <c r="Q30" s="146">
        <v>0</v>
      </c>
    </row>
    <row r="31" spans="1:18" s="549" customFormat="1" ht="111.75" customHeight="1" x14ac:dyDescent="0.25">
      <c r="A31" s="543">
        <v>5</v>
      </c>
      <c r="B31" s="1387" t="s">
        <v>1254</v>
      </c>
      <c r="C31" s="1388"/>
      <c r="D31" s="1388"/>
      <c r="E31" s="1389"/>
      <c r="F31" s="546" t="s">
        <v>1166</v>
      </c>
      <c r="G31" s="547" t="s">
        <v>1255</v>
      </c>
      <c r="H31" s="483" t="s">
        <v>1256</v>
      </c>
      <c r="I31" s="483" t="s">
        <v>1257</v>
      </c>
      <c r="J31" s="544">
        <v>1</v>
      </c>
      <c r="K31" s="302">
        <v>43830</v>
      </c>
      <c r="L31" s="194"/>
      <c r="M31" s="300">
        <v>0</v>
      </c>
      <c r="N31" s="541" t="s">
        <v>1306</v>
      </c>
      <c r="O31" s="539"/>
      <c r="P31" s="630" t="s">
        <v>1300</v>
      </c>
      <c r="Q31" s="146">
        <v>100</v>
      </c>
    </row>
    <row r="32" spans="1:18" s="10" customFormat="1" x14ac:dyDescent="0.2">
      <c r="A32" s="489">
        <f>COUNT(A17:A31)</f>
        <v>5</v>
      </c>
      <c r="H32" s="107"/>
      <c r="K32" s="107"/>
      <c r="M32" s="12">
        <f>AVERAGE(M17:M31)</f>
        <v>6.6666666666666671E-3</v>
      </c>
      <c r="Q32" s="10">
        <f>AVERAGE(Q17:Q31)</f>
        <v>22.4</v>
      </c>
      <c r="R32" s="549"/>
    </row>
    <row r="33" spans="1:18" s="83" customFormat="1" ht="14.25" x14ac:dyDescent="0.2">
      <c r="E33" s="112"/>
      <c r="H33" s="548"/>
      <c r="K33" s="548"/>
      <c r="N33" s="113"/>
      <c r="R33" s="549"/>
    </row>
    <row r="34" spans="1:18" s="10" customFormat="1" ht="3" customHeight="1" x14ac:dyDescent="0.2">
      <c r="H34" s="107"/>
      <c r="K34" s="107"/>
      <c r="R34" s="549"/>
    </row>
    <row r="35" spans="1:18" s="10" customFormat="1" ht="81" customHeight="1" x14ac:dyDescent="0.2">
      <c r="A35" s="958" t="s">
        <v>77</v>
      </c>
      <c r="B35" s="958"/>
      <c r="C35" s="958"/>
      <c r="D35" s="959" t="s">
        <v>1258</v>
      </c>
      <c r="E35" s="960"/>
      <c r="F35" s="960"/>
      <c r="G35" s="960"/>
      <c r="H35" s="960"/>
      <c r="I35" s="960"/>
      <c r="J35" s="960"/>
      <c r="K35" s="960"/>
      <c r="L35" s="961"/>
      <c r="R35" s="549"/>
    </row>
    <row r="36" spans="1:18" s="10" customFormat="1" ht="47.25" customHeight="1" x14ac:dyDescent="0.2">
      <c r="A36" s="936" t="s">
        <v>45</v>
      </c>
      <c r="B36" s="936"/>
      <c r="C36" s="936"/>
      <c r="D36" s="937" t="s">
        <v>1259</v>
      </c>
      <c r="E36" s="938"/>
      <c r="F36" s="938"/>
      <c r="G36" s="938"/>
      <c r="H36" s="938"/>
      <c r="I36" s="938"/>
      <c r="J36" s="938"/>
      <c r="K36" s="938"/>
      <c r="L36" s="939"/>
      <c r="R36" s="549"/>
    </row>
    <row r="37" spans="1:18" s="10" customFormat="1" ht="30.75" customHeight="1" x14ac:dyDescent="0.2">
      <c r="A37" s="936"/>
      <c r="B37" s="936"/>
      <c r="C37" s="936"/>
      <c r="D37" s="940"/>
      <c r="E37" s="941"/>
      <c r="F37" s="941"/>
      <c r="G37" s="941"/>
      <c r="H37" s="941"/>
      <c r="I37" s="941"/>
      <c r="J37" s="941"/>
      <c r="K37" s="941"/>
      <c r="L37" s="942"/>
      <c r="R37" s="549"/>
    </row>
    <row r="38" spans="1:18" s="10" customFormat="1" x14ac:dyDescent="0.2">
      <c r="H38" s="107"/>
      <c r="K38" s="107"/>
      <c r="R38" s="549"/>
    </row>
    <row r="39" spans="1:18" s="10" customFormat="1" x14ac:dyDescent="0.2">
      <c r="H39" s="107"/>
      <c r="K39" s="107"/>
      <c r="R39" s="549"/>
    </row>
    <row r="40" spans="1:18" s="10" customFormat="1" x14ac:dyDescent="0.2">
      <c r="H40" s="107"/>
      <c r="K40" s="107"/>
      <c r="R40" s="549"/>
    </row>
    <row r="41" spans="1:18" s="10" customFormat="1" ht="32.25" customHeight="1" x14ac:dyDescent="0.25">
      <c r="A41" s="943" t="s">
        <v>78</v>
      </c>
      <c r="B41" s="943"/>
      <c r="C41" s="943"/>
      <c r="D41" s="943"/>
      <c r="E41" s="943"/>
      <c r="F41" s="114" t="s">
        <v>270</v>
      </c>
      <c r="G41" s="114" t="s">
        <v>271</v>
      </c>
      <c r="H41" s="107"/>
      <c r="K41" s="107"/>
      <c r="R41" s="549"/>
    </row>
    <row r="42" spans="1:18" s="10" customFormat="1" ht="78.75" customHeight="1" x14ac:dyDescent="0.2">
      <c r="A42" s="944" t="s">
        <v>81</v>
      </c>
      <c r="B42" s="944"/>
      <c r="C42" s="944"/>
      <c r="D42" s="944"/>
      <c r="E42" s="944"/>
      <c r="F42" s="189">
        <v>0</v>
      </c>
      <c r="G42" s="187">
        <v>1</v>
      </c>
      <c r="H42" s="107"/>
      <c r="I42" s="12"/>
      <c r="K42" s="107"/>
      <c r="R42" s="549"/>
    </row>
    <row r="43" spans="1:18" s="10" customFormat="1" ht="71.25" customHeight="1" x14ac:dyDescent="0.2">
      <c r="A43" s="944" t="s">
        <v>82</v>
      </c>
      <c r="B43" s="944"/>
      <c r="C43" s="944"/>
      <c r="D43" s="944"/>
      <c r="E43" s="944"/>
      <c r="F43" s="188">
        <v>0.01</v>
      </c>
      <c r="G43" s="633">
        <v>0.224</v>
      </c>
      <c r="H43" s="107"/>
      <c r="K43" s="107"/>
      <c r="R43" s="549"/>
    </row>
    <row r="44" spans="1:18" s="10" customFormat="1" x14ac:dyDescent="0.2">
      <c r="H44" s="107"/>
      <c r="K44" s="107"/>
      <c r="L44" s="10" t="s">
        <v>1307</v>
      </c>
      <c r="R44" s="549"/>
    </row>
    <row r="45" spans="1:18" s="10" customFormat="1" x14ac:dyDescent="0.2">
      <c r="H45" s="107"/>
      <c r="K45" s="107"/>
      <c r="R45" s="549"/>
    </row>
    <row r="46" spans="1:18" s="10" customFormat="1" x14ac:dyDescent="0.2">
      <c r="H46" s="107"/>
      <c r="K46" s="107"/>
      <c r="R46" s="549"/>
    </row>
    <row r="47" spans="1:18" s="10" customFormat="1" x14ac:dyDescent="0.2">
      <c r="H47" s="107"/>
      <c r="K47" s="107"/>
      <c r="R47" s="549"/>
    </row>
    <row r="48" spans="1:18" s="10" customFormat="1" x14ac:dyDescent="0.2">
      <c r="H48" s="107"/>
      <c r="K48" s="107"/>
      <c r="R48" s="549"/>
    </row>
    <row r="49" spans="8:18" s="10" customFormat="1" x14ac:dyDescent="0.2">
      <c r="H49" s="107"/>
      <c r="K49" s="107"/>
      <c r="R49" s="549"/>
    </row>
    <row r="50" spans="8:18" s="10" customFormat="1" x14ac:dyDescent="0.2">
      <c r="H50" s="107"/>
      <c r="K50" s="107"/>
      <c r="R50" s="549"/>
    </row>
    <row r="51" spans="8:18" s="10" customFormat="1" x14ac:dyDescent="0.2">
      <c r="H51" s="107"/>
      <c r="K51" s="107"/>
      <c r="R51" s="549"/>
    </row>
    <row r="52" spans="8:18" s="10" customFormat="1" x14ac:dyDescent="0.2">
      <c r="H52" s="107"/>
      <c r="K52" s="107"/>
      <c r="R52" s="549"/>
    </row>
    <row r="53" spans="8:18" s="10" customFormat="1" x14ac:dyDescent="0.2">
      <c r="H53" s="107"/>
      <c r="K53" s="107"/>
      <c r="R53" s="549"/>
    </row>
    <row r="54" spans="8:18" s="10" customFormat="1" x14ac:dyDescent="0.2">
      <c r="H54" s="107"/>
      <c r="K54" s="107"/>
      <c r="R54" s="549"/>
    </row>
    <row r="55" spans="8:18" s="10" customFormat="1" x14ac:dyDescent="0.2">
      <c r="H55" s="107"/>
      <c r="K55" s="107"/>
      <c r="R55" s="549"/>
    </row>
    <row r="56" spans="8:18" s="10" customFormat="1" x14ac:dyDescent="0.2">
      <c r="H56" s="107"/>
      <c r="K56" s="107"/>
      <c r="R56" s="549"/>
    </row>
    <row r="57" spans="8:18" s="10" customFormat="1" x14ac:dyDescent="0.2">
      <c r="H57" s="107"/>
      <c r="K57" s="107"/>
      <c r="R57" s="549"/>
    </row>
    <row r="58" spans="8:18" s="10" customFormat="1" x14ac:dyDescent="0.2">
      <c r="H58" s="107"/>
      <c r="K58" s="107"/>
      <c r="R58" s="549"/>
    </row>
    <row r="59" spans="8:18" s="10" customFormat="1" x14ac:dyDescent="0.2">
      <c r="H59" s="107"/>
      <c r="K59" s="107"/>
      <c r="R59" s="549"/>
    </row>
    <row r="60" spans="8:18" s="10" customFormat="1" x14ac:dyDescent="0.2">
      <c r="H60" s="107"/>
      <c r="K60" s="107"/>
      <c r="R60" s="549"/>
    </row>
    <row r="61" spans="8:18" s="10" customFormat="1" x14ac:dyDescent="0.2">
      <c r="H61" s="107"/>
      <c r="K61" s="107"/>
      <c r="R61" s="549"/>
    </row>
    <row r="62" spans="8:18" s="10" customFormat="1" x14ac:dyDescent="0.2">
      <c r="H62" s="107"/>
      <c r="K62" s="107"/>
      <c r="R62" s="549"/>
    </row>
    <row r="63" spans="8:18" s="10" customFormat="1" x14ac:dyDescent="0.2">
      <c r="H63" s="107"/>
      <c r="K63" s="107"/>
      <c r="R63" s="549"/>
    </row>
    <row r="64" spans="8:18" s="10" customFormat="1" x14ac:dyDescent="0.2">
      <c r="H64" s="107"/>
      <c r="K64" s="107"/>
      <c r="R64" s="549"/>
    </row>
    <row r="65" spans="8:18" s="10" customFormat="1" x14ac:dyDescent="0.2">
      <c r="H65" s="107"/>
      <c r="K65" s="107"/>
      <c r="R65" s="549"/>
    </row>
    <row r="66" spans="8:18" s="10" customFormat="1" x14ac:dyDescent="0.2">
      <c r="H66" s="107"/>
      <c r="K66" s="107"/>
      <c r="R66" s="549"/>
    </row>
    <row r="67" spans="8:18" s="10" customFormat="1" x14ac:dyDescent="0.2">
      <c r="H67" s="107"/>
      <c r="K67" s="107"/>
      <c r="R67" s="549"/>
    </row>
    <row r="68" spans="8:18" s="10" customFormat="1" x14ac:dyDescent="0.2">
      <c r="H68" s="107"/>
      <c r="K68" s="107"/>
      <c r="R68" s="549"/>
    </row>
    <row r="69" spans="8:18" s="10" customFormat="1" x14ac:dyDescent="0.2">
      <c r="H69" s="107"/>
      <c r="K69" s="107"/>
      <c r="R69" s="549"/>
    </row>
    <row r="70" spans="8:18" s="10" customFormat="1" x14ac:dyDescent="0.2">
      <c r="H70" s="107"/>
      <c r="K70" s="107"/>
      <c r="R70" s="549"/>
    </row>
    <row r="71" spans="8:18" s="10" customFormat="1" x14ac:dyDescent="0.2">
      <c r="H71" s="107"/>
      <c r="K71" s="107"/>
      <c r="R71" s="549"/>
    </row>
    <row r="72" spans="8:18" s="10" customFormat="1" x14ac:dyDescent="0.2">
      <c r="H72" s="107"/>
      <c r="K72" s="107"/>
      <c r="R72" s="549"/>
    </row>
    <row r="73" spans="8:18" s="10" customFormat="1" x14ac:dyDescent="0.2">
      <c r="H73" s="107"/>
      <c r="K73" s="107"/>
      <c r="R73" s="549"/>
    </row>
    <row r="74" spans="8:18" s="10" customFormat="1" x14ac:dyDescent="0.2">
      <c r="H74" s="107"/>
      <c r="K74" s="107"/>
      <c r="R74" s="549"/>
    </row>
    <row r="75" spans="8:18" s="10" customFormat="1" x14ac:dyDescent="0.2">
      <c r="H75" s="107"/>
      <c r="K75" s="107"/>
      <c r="R75" s="549"/>
    </row>
    <row r="76" spans="8:18" s="10" customFormat="1" x14ac:dyDescent="0.2">
      <c r="H76" s="107"/>
      <c r="K76" s="107"/>
      <c r="R76" s="549"/>
    </row>
    <row r="77" spans="8:18" s="10" customFormat="1" x14ac:dyDescent="0.2">
      <c r="H77" s="107"/>
      <c r="K77" s="107"/>
      <c r="R77" s="549"/>
    </row>
    <row r="78" spans="8:18" s="10" customFormat="1" x14ac:dyDescent="0.2">
      <c r="H78" s="107"/>
      <c r="K78" s="107"/>
      <c r="R78" s="549"/>
    </row>
    <row r="79" spans="8:18" s="10" customFormat="1" x14ac:dyDescent="0.2">
      <c r="H79" s="107"/>
      <c r="K79" s="107"/>
      <c r="R79" s="549"/>
    </row>
    <row r="80" spans="8:18" s="10" customFormat="1" x14ac:dyDescent="0.2">
      <c r="H80" s="107"/>
      <c r="K80" s="107"/>
      <c r="R80" s="549"/>
    </row>
    <row r="81" spans="8:18" s="10" customFormat="1" x14ac:dyDescent="0.2">
      <c r="H81" s="107"/>
      <c r="K81" s="107"/>
      <c r="R81" s="549"/>
    </row>
    <row r="82" spans="8:18" s="10" customFormat="1" x14ac:dyDescent="0.2">
      <c r="H82" s="107"/>
      <c r="K82" s="107"/>
      <c r="R82" s="549"/>
    </row>
    <row r="83" spans="8:18" s="10" customFormat="1" x14ac:dyDescent="0.2">
      <c r="H83" s="107"/>
      <c r="K83" s="107"/>
      <c r="R83" s="549"/>
    </row>
    <row r="84" spans="8:18" s="10" customFormat="1" x14ac:dyDescent="0.2">
      <c r="H84" s="107"/>
      <c r="K84" s="107"/>
      <c r="R84" s="549"/>
    </row>
    <row r="85" spans="8:18" s="10" customFormat="1" x14ac:dyDescent="0.2">
      <c r="H85" s="107"/>
      <c r="K85" s="107"/>
      <c r="R85" s="549"/>
    </row>
    <row r="86" spans="8:18" s="10" customFormat="1" x14ac:dyDescent="0.2">
      <c r="H86" s="107"/>
      <c r="K86" s="107"/>
      <c r="R86" s="549"/>
    </row>
    <row r="87" spans="8:18" s="10" customFormat="1" x14ac:dyDescent="0.2">
      <c r="H87" s="107"/>
      <c r="K87" s="107"/>
    </row>
    <row r="88" spans="8:18" s="10" customFormat="1" x14ac:dyDescent="0.2">
      <c r="H88" s="107"/>
      <c r="K88" s="107"/>
    </row>
    <row r="89" spans="8:18" s="10" customFormat="1" x14ac:dyDescent="0.2">
      <c r="H89" s="107"/>
      <c r="K89" s="107"/>
    </row>
    <row r="90" spans="8:18" s="10" customFormat="1" x14ac:dyDescent="0.2">
      <c r="H90" s="107"/>
      <c r="K90" s="107"/>
    </row>
    <row r="91" spans="8:18" s="10" customFormat="1" x14ac:dyDescent="0.2">
      <c r="H91" s="107"/>
      <c r="K91" s="107"/>
    </row>
    <row r="92" spans="8:18" s="10" customFormat="1" x14ac:dyDescent="0.2">
      <c r="H92" s="107"/>
      <c r="K92" s="107"/>
    </row>
    <row r="93" spans="8:18" s="10" customFormat="1" x14ac:dyDescent="0.2">
      <c r="H93" s="107"/>
      <c r="K93" s="107"/>
    </row>
    <row r="94" spans="8:18" s="10" customFormat="1" x14ac:dyDescent="0.2">
      <c r="H94" s="107"/>
      <c r="K94" s="107"/>
    </row>
    <row r="95" spans="8:18" s="10" customFormat="1" x14ac:dyDescent="0.2">
      <c r="H95" s="107"/>
      <c r="K95" s="107"/>
    </row>
    <row r="96" spans="8:18" s="10" customFormat="1" x14ac:dyDescent="0.2">
      <c r="H96" s="107"/>
      <c r="K96" s="107"/>
    </row>
    <row r="97" spans="8:11" s="10" customFormat="1" x14ac:dyDescent="0.2">
      <c r="H97" s="107"/>
      <c r="K97" s="107"/>
    </row>
    <row r="98" spans="8:11" s="10" customFormat="1" x14ac:dyDescent="0.2">
      <c r="H98" s="107"/>
      <c r="K98" s="107"/>
    </row>
    <row r="99" spans="8:11" s="10" customFormat="1" x14ac:dyDescent="0.2">
      <c r="H99" s="107"/>
      <c r="K99" s="107"/>
    </row>
    <row r="100" spans="8:11" s="10" customFormat="1" x14ac:dyDescent="0.2">
      <c r="H100" s="107"/>
      <c r="K100" s="107"/>
    </row>
    <row r="101" spans="8:11" s="10" customFormat="1" x14ac:dyDescent="0.2">
      <c r="H101" s="107"/>
      <c r="K101" s="107"/>
    </row>
    <row r="102" spans="8:11" s="10" customFormat="1" x14ac:dyDescent="0.2">
      <c r="H102" s="107"/>
      <c r="K102" s="107"/>
    </row>
    <row r="103" spans="8:11" s="10" customFormat="1" x14ac:dyDescent="0.2">
      <c r="H103" s="107"/>
      <c r="K103" s="107"/>
    </row>
    <row r="104" spans="8:11" s="10" customFormat="1" x14ac:dyDescent="0.2">
      <c r="H104" s="107"/>
      <c r="K104" s="107"/>
    </row>
    <row r="105" spans="8:11" s="10" customFormat="1" x14ac:dyDescent="0.2">
      <c r="H105" s="107"/>
      <c r="K105" s="107"/>
    </row>
    <row r="106" spans="8:11" s="10" customFormat="1" x14ac:dyDescent="0.2">
      <c r="H106" s="107"/>
      <c r="K106" s="107"/>
    </row>
    <row r="107" spans="8:11" s="10" customFormat="1" x14ac:dyDescent="0.2">
      <c r="H107" s="107"/>
      <c r="K107" s="107"/>
    </row>
    <row r="108" spans="8:11" s="10" customFormat="1" x14ac:dyDescent="0.2">
      <c r="H108" s="107"/>
      <c r="K108" s="107"/>
    </row>
    <row r="109" spans="8:11" s="10" customFormat="1" x14ac:dyDescent="0.2">
      <c r="H109" s="107"/>
      <c r="K109" s="107"/>
    </row>
    <row r="110" spans="8:11" s="10" customFormat="1" x14ac:dyDescent="0.2">
      <c r="H110" s="107"/>
      <c r="K110" s="107"/>
    </row>
    <row r="111" spans="8:11" s="10" customFormat="1" x14ac:dyDescent="0.2">
      <c r="H111" s="107"/>
      <c r="K111" s="107"/>
    </row>
    <row r="112" spans="8:11" s="10" customFormat="1" x14ac:dyDescent="0.2">
      <c r="H112" s="107"/>
      <c r="K112" s="107"/>
    </row>
    <row r="113" spans="8:11" s="10" customFormat="1" x14ac:dyDescent="0.2">
      <c r="H113" s="107"/>
      <c r="K113" s="107"/>
    </row>
    <row r="114" spans="8:11" s="10" customFormat="1" x14ac:dyDescent="0.2">
      <c r="H114" s="107"/>
      <c r="K114" s="107"/>
    </row>
    <row r="115" spans="8:11" s="10" customFormat="1" x14ac:dyDescent="0.2">
      <c r="H115" s="107"/>
      <c r="K115" s="107"/>
    </row>
    <row r="116" spans="8:11" s="10" customFormat="1" x14ac:dyDescent="0.2">
      <c r="H116" s="107"/>
      <c r="K116" s="107"/>
    </row>
    <row r="117" spans="8:11" s="10" customFormat="1" x14ac:dyDescent="0.2">
      <c r="H117" s="107"/>
      <c r="K117" s="107"/>
    </row>
    <row r="118" spans="8:11" s="10" customFormat="1" x14ac:dyDescent="0.2">
      <c r="H118" s="107"/>
      <c r="K118" s="107"/>
    </row>
    <row r="119" spans="8:11" s="10" customFormat="1" x14ac:dyDescent="0.2">
      <c r="H119" s="107"/>
      <c r="K119" s="107"/>
    </row>
    <row r="120" spans="8:11" s="10" customFormat="1" x14ac:dyDescent="0.2">
      <c r="H120" s="107"/>
      <c r="K120" s="107"/>
    </row>
    <row r="121" spans="8:11" s="10" customFormat="1" x14ac:dyDescent="0.2">
      <c r="H121" s="107"/>
      <c r="K121" s="107"/>
    </row>
    <row r="122" spans="8:11" s="10" customFormat="1" x14ac:dyDescent="0.2">
      <c r="H122" s="107"/>
      <c r="K122" s="107"/>
    </row>
    <row r="123" spans="8:11" s="10" customFormat="1" x14ac:dyDescent="0.2">
      <c r="H123" s="107"/>
      <c r="K123" s="107"/>
    </row>
    <row r="124" spans="8:11" s="10" customFormat="1" x14ac:dyDescent="0.2">
      <c r="H124" s="107"/>
      <c r="K124" s="107"/>
    </row>
    <row r="125" spans="8:11" s="10" customFormat="1" x14ac:dyDescent="0.2">
      <c r="H125" s="107"/>
      <c r="K125" s="107"/>
    </row>
    <row r="126" spans="8:11" s="10" customFormat="1" x14ac:dyDescent="0.2">
      <c r="H126" s="107"/>
      <c r="K126" s="107"/>
    </row>
    <row r="127" spans="8:11" s="10" customFormat="1" x14ac:dyDescent="0.2">
      <c r="H127" s="107"/>
      <c r="K127" s="107"/>
    </row>
    <row r="128" spans="8:11" s="10" customFormat="1" x14ac:dyDescent="0.2">
      <c r="H128" s="107"/>
      <c r="K128" s="107"/>
    </row>
    <row r="129" spans="8:11" s="10" customFormat="1" x14ac:dyDescent="0.2">
      <c r="H129" s="107"/>
      <c r="K129" s="107"/>
    </row>
    <row r="130" spans="8:11" s="10" customFormat="1" x14ac:dyDescent="0.2">
      <c r="H130" s="107"/>
      <c r="K130" s="107"/>
    </row>
    <row r="131" spans="8:11" s="10" customFormat="1" x14ac:dyDescent="0.2">
      <c r="H131" s="107"/>
      <c r="K131" s="107"/>
    </row>
    <row r="132" spans="8:11" s="10" customFormat="1" x14ac:dyDescent="0.2">
      <c r="H132" s="107"/>
      <c r="K132" s="107"/>
    </row>
    <row r="133" spans="8:11" s="10" customFormat="1" x14ac:dyDescent="0.2">
      <c r="H133" s="107"/>
      <c r="K133" s="107"/>
    </row>
    <row r="134" spans="8:11" s="10" customFormat="1" x14ac:dyDescent="0.2">
      <c r="H134" s="107"/>
      <c r="K134" s="107"/>
    </row>
    <row r="135" spans="8:11" s="10" customFormat="1" x14ac:dyDescent="0.2">
      <c r="H135" s="107"/>
      <c r="K135" s="107"/>
    </row>
    <row r="136" spans="8:11" s="10" customFormat="1" x14ac:dyDescent="0.2">
      <c r="H136" s="107"/>
      <c r="K136" s="107"/>
    </row>
    <row r="137" spans="8:11" s="10" customFormat="1" x14ac:dyDescent="0.2">
      <c r="H137" s="107"/>
      <c r="K137" s="107"/>
    </row>
    <row r="138" spans="8:11" s="10" customFormat="1" x14ac:dyDescent="0.2">
      <c r="H138" s="107"/>
      <c r="K138" s="107"/>
    </row>
    <row r="139" spans="8:11" s="10" customFormat="1" x14ac:dyDescent="0.2">
      <c r="H139" s="107"/>
      <c r="K139" s="107"/>
    </row>
    <row r="140" spans="8:11" s="10" customFormat="1" x14ac:dyDescent="0.2">
      <c r="H140" s="107"/>
      <c r="K140" s="107"/>
    </row>
    <row r="141" spans="8:11" s="10" customFormat="1" x14ac:dyDescent="0.2">
      <c r="H141" s="107"/>
      <c r="K141" s="107"/>
    </row>
    <row r="142" spans="8:11" s="10" customFormat="1" x14ac:dyDescent="0.2">
      <c r="H142" s="107"/>
      <c r="K142" s="107"/>
    </row>
    <row r="143" spans="8:11" s="10" customFormat="1" x14ac:dyDescent="0.2">
      <c r="H143" s="107"/>
      <c r="K143" s="107"/>
    </row>
    <row r="144" spans="8:11" s="10" customFormat="1" x14ac:dyDescent="0.2">
      <c r="H144" s="107"/>
      <c r="K144" s="107"/>
    </row>
    <row r="145" spans="8:11" s="10" customFormat="1" x14ac:dyDescent="0.2">
      <c r="H145" s="107"/>
      <c r="K145" s="107"/>
    </row>
    <row r="146" spans="8:11" s="10" customFormat="1" x14ac:dyDescent="0.2">
      <c r="H146" s="107"/>
      <c r="K146" s="107"/>
    </row>
    <row r="147" spans="8:11" s="10" customFormat="1" x14ac:dyDescent="0.2">
      <c r="H147" s="107"/>
      <c r="K147" s="107"/>
    </row>
  </sheetData>
  <autoFilter ref="A16:R32" xr:uid="{8ED02A63-BC9F-4CA3-A7D8-800C499C0BA8}">
    <filterColumn colId="1" showButton="0"/>
    <filterColumn colId="2" showButton="0"/>
    <filterColumn colId="3" showButton="0"/>
    <filterColumn colId="12">
      <customFilters>
        <customFilter operator="notEqual" val=" "/>
      </customFilters>
    </filterColumn>
  </autoFilter>
  <mergeCells count="39">
    <mergeCell ref="A36:C37"/>
    <mergeCell ref="D36:L37"/>
    <mergeCell ref="A41:E41"/>
    <mergeCell ref="A42:E42"/>
    <mergeCell ref="A43:E43"/>
    <mergeCell ref="A27:A30"/>
    <mergeCell ref="B27:E30"/>
    <mergeCell ref="F27:F30"/>
    <mergeCell ref="B31:E31"/>
    <mergeCell ref="A35:C35"/>
    <mergeCell ref="D35:L35"/>
    <mergeCell ref="A21:A23"/>
    <mergeCell ref="B21:E23"/>
    <mergeCell ref="F21:F23"/>
    <mergeCell ref="A24:A26"/>
    <mergeCell ref="B24:E26"/>
    <mergeCell ref="F24:F26"/>
    <mergeCell ref="A14:B14"/>
    <mergeCell ref="C14:O14"/>
    <mergeCell ref="B16:E16"/>
    <mergeCell ref="A17:A20"/>
    <mergeCell ref="B17:E20"/>
    <mergeCell ref="F17:F20"/>
    <mergeCell ref="C8:O8"/>
    <mergeCell ref="A10:B10"/>
    <mergeCell ref="C10:O10"/>
    <mergeCell ref="A12:B12"/>
    <mergeCell ref="C12:O12"/>
    <mergeCell ref="A1:B3"/>
    <mergeCell ref="C1:N2"/>
    <mergeCell ref="C3:N3"/>
    <mergeCell ref="A5:B6"/>
    <mergeCell ref="C5:C6"/>
    <mergeCell ref="D5:E6"/>
    <mergeCell ref="F5:F6"/>
    <mergeCell ref="H5:H6"/>
    <mergeCell ref="I5:I6"/>
    <mergeCell ref="K5:L6"/>
    <mergeCell ref="M5:M6"/>
  </mergeCells>
  <pageMargins left="0.70866141732283472" right="0.70866141732283472" top="0.74803149606299213" bottom="0.74803149606299213" header="0.31496062992125984" footer="0.31496062992125984"/>
  <pageSetup scale="39"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4E82-4C54-478E-A0B0-E48C8288FF8C}">
  <dimension ref="A1:P36"/>
  <sheetViews>
    <sheetView topLeftCell="H25" workbookViewId="0">
      <selection activeCell="M27" sqref="M27"/>
    </sheetView>
  </sheetViews>
  <sheetFormatPr baseColWidth="10" defaultColWidth="11.42578125" defaultRowHeight="12.75" x14ac:dyDescent="0.2"/>
  <cols>
    <col min="1" max="1" width="10" style="1" customWidth="1"/>
    <col min="2" max="2" width="18.85546875" style="1" customWidth="1"/>
    <col min="3" max="3" width="16.28515625" style="1" customWidth="1"/>
    <col min="4" max="4" width="15.140625" style="1" customWidth="1"/>
    <col min="5" max="5" width="13.140625" style="1" customWidth="1"/>
    <col min="6" max="6" width="18.28515625" style="1" customWidth="1"/>
    <col min="7" max="7" width="30" style="1" customWidth="1"/>
    <col min="8" max="8" width="19.28515625" style="1" customWidth="1"/>
    <col min="9" max="9" width="37" style="1" customWidth="1"/>
    <col min="10" max="10" width="9.140625" style="1" bestFit="1" customWidth="1"/>
    <col min="11" max="11" width="12.140625" style="1" bestFit="1" customWidth="1"/>
    <col min="12" max="12" width="25.42578125" style="1" customWidth="1"/>
    <col min="13" max="13" width="17" style="1" bestFit="1" customWidth="1"/>
    <col min="14" max="14" width="40.85546875" style="1" customWidth="1"/>
    <col min="15" max="15" width="43.140625" style="1" customWidth="1"/>
    <col min="16" max="16" width="17" style="1" customWidth="1"/>
    <col min="17" max="16384" width="11.42578125" style="1"/>
  </cols>
  <sheetData>
    <row r="1" spans="1:16" ht="11.25" customHeight="1" x14ac:dyDescent="0.2">
      <c r="A1" s="769"/>
      <c r="B1" s="770"/>
      <c r="C1" s="775" t="s">
        <v>34</v>
      </c>
      <c r="D1" s="776"/>
      <c r="E1" s="776"/>
      <c r="F1" s="776"/>
      <c r="G1" s="776"/>
      <c r="H1" s="776"/>
      <c r="I1" s="776"/>
      <c r="J1" s="776"/>
      <c r="K1" s="777"/>
      <c r="L1" s="784"/>
      <c r="M1" s="785"/>
      <c r="N1" s="32"/>
      <c r="O1" s="32"/>
      <c r="P1" s="32"/>
    </row>
    <row r="2" spans="1:16" ht="9.75" customHeight="1" x14ac:dyDescent="0.2">
      <c r="A2" s="771"/>
      <c r="B2" s="772"/>
      <c r="C2" s="778"/>
      <c r="D2" s="779"/>
      <c r="E2" s="779"/>
      <c r="F2" s="779"/>
      <c r="G2" s="779"/>
      <c r="H2" s="779"/>
      <c r="I2" s="779"/>
      <c r="J2" s="779"/>
      <c r="K2" s="780"/>
      <c r="L2" s="786"/>
      <c r="M2" s="787"/>
      <c r="N2" s="560"/>
      <c r="O2" s="560"/>
      <c r="P2" s="560"/>
    </row>
    <row r="3" spans="1:16" ht="15" customHeight="1" x14ac:dyDescent="0.2">
      <c r="A3" s="771"/>
      <c r="B3" s="772"/>
      <c r="C3" s="778"/>
      <c r="D3" s="779"/>
      <c r="E3" s="779"/>
      <c r="F3" s="779"/>
      <c r="G3" s="779"/>
      <c r="H3" s="779"/>
      <c r="I3" s="779"/>
      <c r="J3" s="779"/>
      <c r="K3" s="780"/>
      <c r="L3" s="788"/>
      <c r="M3" s="789"/>
      <c r="N3" s="561"/>
      <c r="O3" s="561"/>
      <c r="P3" s="561"/>
    </row>
    <row r="4" spans="1:16" ht="2.25" customHeight="1" thickBot="1" x14ac:dyDescent="0.25">
      <c r="A4" s="773"/>
      <c r="B4" s="774"/>
      <c r="C4" s="781"/>
      <c r="D4" s="782"/>
      <c r="E4" s="782"/>
      <c r="F4" s="782"/>
      <c r="G4" s="782"/>
      <c r="H4" s="782"/>
      <c r="I4" s="782"/>
      <c r="J4" s="782"/>
      <c r="K4" s="783"/>
      <c r="L4" s="790"/>
      <c r="M4" s="791"/>
      <c r="N4" s="561"/>
      <c r="O4" s="561"/>
      <c r="P4" s="561"/>
    </row>
    <row r="5" spans="1:16" x14ac:dyDescent="0.2">
      <c r="A5" s="2"/>
    </row>
    <row r="6" spans="1:16" ht="16.5" customHeight="1" x14ac:dyDescent="0.2">
      <c r="A6" s="792" t="s">
        <v>35</v>
      </c>
      <c r="B6" s="792"/>
      <c r="C6" s="766">
        <v>42663</v>
      </c>
      <c r="D6" s="792" t="s">
        <v>36</v>
      </c>
      <c r="E6" s="792"/>
      <c r="F6" s="766">
        <v>42682</v>
      </c>
      <c r="H6" s="764" t="s">
        <v>37</v>
      </c>
      <c r="I6" s="766">
        <v>43829</v>
      </c>
      <c r="K6" s="764" t="s">
        <v>38</v>
      </c>
      <c r="L6" s="765"/>
      <c r="M6" s="766">
        <f>+MAX(K22:K26)</f>
        <v>43100</v>
      </c>
      <c r="N6" s="197"/>
      <c r="O6" s="197"/>
      <c r="P6" s="197"/>
    </row>
    <row r="7" spans="1:16" ht="27.75" customHeight="1" x14ac:dyDescent="0.2">
      <c r="A7" s="792"/>
      <c r="B7" s="792"/>
      <c r="C7" s="767"/>
      <c r="D7" s="792"/>
      <c r="E7" s="792"/>
      <c r="F7" s="767"/>
      <c r="H7" s="764"/>
      <c r="I7" s="767"/>
      <c r="K7" s="764"/>
      <c r="L7" s="765"/>
      <c r="M7" s="767"/>
      <c r="N7" s="561"/>
      <c r="O7" s="561"/>
      <c r="P7" s="561"/>
    </row>
    <row r="8" spans="1:16" ht="10.5" customHeight="1" x14ac:dyDescent="0.2">
      <c r="A8" s="2"/>
    </row>
    <row r="9" spans="1:16" ht="23.25" customHeight="1" x14ac:dyDescent="0.2">
      <c r="A9" s="21" t="s">
        <v>39</v>
      </c>
      <c r="C9" s="746" t="s">
        <v>40</v>
      </c>
      <c r="D9" s="747"/>
      <c r="E9" s="747"/>
      <c r="F9" s="747"/>
      <c r="G9" s="747"/>
      <c r="H9" s="747"/>
      <c r="I9" s="747"/>
      <c r="J9" s="747"/>
      <c r="K9" s="747"/>
      <c r="L9" s="747"/>
      <c r="M9" s="748"/>
      <c r="N9" s="13"/>
      <c r="O9" s="13"/>
      <c r="P9" s="13"/>
    </row>
    <row r="10" spans="1:16" ht="9" customHeight="1" x14ac:dyDescent="0.2">
      <c r="A10" s="21"/>
    </row>
    <row r="11" spans="1:16" ht="25.5" customHeight="1" x14ac:dyDescent="0.2">
      <c r="A11" s="768" t="s">
        <v>41</v>
      </c>
      <c r="B11" s="768"/>
      <c r="C11" s="746" t="s">
        <v>42</v>
      </c>
      <c r="D11" s="747"/>
      <c r="E11" s="747"/>
      <c r="F11" s="747"/>
      <c r="G11" s="747"/>
      <c r="H11" s="747"/>
      <c r="I11" s="747"/>
      <c r="J11" s="747"/>
      <c r="K11" s="747"/>
      <c r="L11" s="747"/>
      <c r="M11" s="748"/>
      <c r="N11" s="13"/>
      <c r="O11" s="13"/>
      <c r="P11" s="13"/>
    </row>
    <row r="12" spans="1:16" ht="12" customHeight="1" x14ac:dyDescent="0.2">
      <c r="A12" s="556"/>
      <c r="B12" s="556"/>
      <c r="C12" s="3"/>
      <c r="D12" s="3"/>
      <c r="E12" s="3"/>
      <c r="F12" s="3"/>
      <c r="G12" s="3"/>
      <c r="H12" s="3"/>
      <c r="I12" s="3"/>
      <c r="J12" s="3"/>
      <c r="K12" s="3"/>
      <c r="L12" s="3"/>
      <c r="M12" s="3"/>
      <c r="N12" s="3"/>
      <c r="O12" s="3"/>
      <c r="P12" s="3"/>
    </row>
    <row r="13" spans="1:16" ht="27.75" customHeight="1" x14ac:dyDescent="0.2">
      <c r="A13" s="768" t="s">
        <v>43</v>
      </c>
      <c r="B13" s="768"/>
      <c r="C13" s="746" t="s">
        <v>44</v>
      </c>
      <c r="D13" s="747"/>
      <c r="E13" s="747"/>
      <c r="F13" s="747"/>
      <c r="G13" s="747"/>
      <c r="H13" s="747"/>
      <c r="I13" s="747"/>
      <c r="J13" s="747"/>
      <c r="K13" s="747"/>
      <c r="L13" s="747"/>
      <c r="M13" s="748"/>
      <c r="N13" s="13"/>
      <c r="O13" s="13"/>
      <c r="P13" s="13"/>
    </row>
    <row r="14" spans="1:16" ht="10.5" customHeight="1" x14ac:dyDescent="0.2">
      <c r="A14" s="556"/>
      <c r="B14" s="556"/>
      <c r="C14" s="3"/>
      <c r="D14" s="3"/>
      <c r="E14" s="3"/>
      <c r="F14" s="3"/>
      <c r="G14" s="3"/>
      <c r="H14" s="3"/>
      <c r="I14" s="3"/>
      <c r="J14" s="3"/>
      <c r="K14" s="3"/>
      <c r="L14" s="3"/>
      <c r="M14" s="3"/>
      <c r="N14" s="3"/>
      <c r="O14" s="3"/>
      <c r="P14" s="3"/>
    </row>
    <row r="15" spans="1:16" ht="25.5" customHeight="1" x14ac:dyDescent="0.2">
      <c r="A15" s="768" t="s">
        <v>45</v>
      </c>
      <c r="B15" s="768"/>
      <c r="C15" s="746" t="s">
        <v>46</v>
      </c>
      <c r="D15" s="747"/>
      <c r="E15" s="747"/>
      <c r="F15" s="747"/>
      <c r="G15" s="747"/>
      <c r="H15" s="747"/>
      <c r="I15" s="747"/>
      <c r="J15" s="747"/>
      <c r="K15" s="747"/>
      <c r="L15" s="747"/>
      <c r="M15" s="748"/>
      <c r="N15" s="13"/>
      <c r="O15" s="13"/>
      <c r="P15" s="13"/>
    </row>
    <row r="16" spans="1:16" ht="16.5" customHeight="1" x14ac:dyDescent="0.2">
      <c r="A16" s="556"/>
      <c r="B16" s="556"/>
      <c r="C16" s="3"/>
      <c r="D16" s="3"/>
      <c r="E16" s="3"/>
      <c r="F16" s="3"/>
      <c r="G16" s="3"/>
      <c r="H16" s="3"/>
      <c r="I16" s="3"/>
      <c r="J16" s="3"/>
      <c r="K16" s="3"/>
      <c r="L16" s="3"/>
      <c r="M16" s="3"/>
      <c r="N16" s="3"/>
      <c r="O16" s="3"/>
      <c r="P16" s="3"/>
    </row>
    <row r="17" spans="1:16" ht="9" customHeight="1" x14ac:dyDescent="0.2">
      <c r="A17" s="21"/>
    </row>
    <row r="18" spans="1:16" ht="9" customHeight="1" x14ac:dyDescent="0.2">
      <c r="A18" s="2"/>
    </row>
    <row r="19" spans="1:16" ht="18.75" customHeight="1" x14ac:dyDescent="0.2">
      <c r="A19" s="2" t="s">
        <v>47</v>
      </c>
    </row>
    <row r="20" spans="1:16" ht="9" customHeight="1" x14ac:dyDescent="0.2">
      <c r="A20" s="2"/>
    </row>
    <row r="21" spans="1:16" s="561" customFormat="1" ht="63.75" x14ac:dyDescent="0.25">
      <c r="A21" s="191" t="s">
        <v>48</v>
      </c>
      <c r="B21" s="743" t="s">
        <v>49</v>
      </c>
      <c r="C21" s="744"/>
      <c r="D21" s="744"/>
      <c r="E21" s="745"/>
      <c r="F21" s="558" t="s">
        <v>50</v>
      </c>
      <c r="G21" s="191" t="s">
        <v>51</v>
      </c>
      <c r="H21" s="191" t="s">
        <v>52</v>
      </c>
      <c r="I21" s="191" t="s">
        <v>53</v>
      </c>
      <c r="J21" s="191" t="s">
        <v>54</v>
      </c>
      <c r="K21" s="191" t="s">
        <v>55</v>
      </c>
      <c r="L21" s="191" t="s">
        <v>56</v>
      </c>
      <c r="M21" s="191" t="s">
        <v>57</v>
      </c>
      <c r="N21" s="191" t="s">
        <v>58</v>
      </c>
      <c r="O21" s="191" t="s">
        <v>59</v>
      </c>
      <c r="P21" s="191" t="s">
        <v>60</v>
      </c>
    </row>
    <row r="22" spans="1:16" s="561" customFormat="1" ht="96.75" customHeight="1" x14ac:dyDescent="0.25">
      <c r="A22" s="564">
        <v>1</v>
      </c>
      <c r="B22" s="746" t="s">
        <v>61</v>
      </c>
      <c r="C22" s="747"/>
      <c r="D22" s="747"/>
      <c r="E22" s="748"/>
      <c r="F22" s="192" t="s">
        <v>62</v>
      </c>
      <c r="G22" s="28" t="s">
        <v>63</v>
      </c>
      <c r="H22" s="192" t="s">
        <v>64</v>
      </c>
      <c r="I22" s="192" t="s">
        <v>65</v>
      </c>
      <c r="J22" s="192">
        <v>1</v>
      </c>
      <c r="K22" s="29">
        <v>42825</v>
      </c>
      <c r="L22" s="599">
        <v>42794</v>
      </c>
      <c r="M22" s="37">
        <v>1</v>
      </c>
      <c r="N22" s="598"/>
      <c r="O22" s="572" t="s">
        <v>66</v>
      </c>
      <c r="P22" s="192" t="s">
        <v>67</v>
      </c>
    </row>
    <row r="23" spans="1:16" ht="103.5" customHeight="1" x14ac:dyDescent="0.2">
      <c r="A23" s="564">
        <v>2</v>
      </c>
      <c r="B23" s="746" t="str">
        <f>[1]Hoja1!D7</f>
        <v>La política de gestión documental no incluye el componente de cooperación, articulación y coordinación entre las diferentes áreas, incumpliendo lo establecido en el Decreto 1080 de 2015 Artículo 2.8.2.5.6 Componentes de la política de gestión documental.</v>
      </c>
      <c r="C23" s="747"/>
      <c r="D23" s="747"/>
      <c r="E23" s="748"/>
      <c r="F23" s="192" t="s">
        <v>62</v>
      </c>
      <c r="G23" s="28" t="s">
        <v>68</v>
      </c>
      <c r="H23" s="192" t="s">
        <v>64</v>
      </c>
      <c r="I23" s="192" t="s">
        <v>65</v>
      </c>
      <c r="J23" s="192">
        <v>1</v>
      </c>
      <c r="K23" s="29">
        <v>43100</v>
      </c>
      <c r="L23" s="29">
        <v>43100</v>
      </c>
      <c r="M23" s="37">
        <v>1</v>
      </c>
      <c r="N23" s="60"/>
      <c r="O23" s="572" t="s">
        <v>69</v>
      </c>
      <c r="P23" s="60"/>
    </row>
    <row r="24" spans="1:16" ht="155.25" customHeight="1" x14ac:dyDescent="0.2">
      <c r="A24" s="564">
        <v>3</v>
      </c>
      <c r="B24" s="746" t="str">
        <f>[1]Hoja1!D8</f>
        <v>El plan de acción de la auditoria 2015, no se cumplió en su totalidad, ya que no se evidenció la divulgación y capacitación en las Tablas de retención documental; teniendo en cuenta que se encuentran en el proceso de convalidación por parte del Archivo Ge</v>
      </c>
      <c r="C24" s="747"/>
      <c r="D24" s="747"/>
      <c r="E24" s="748"/>
      <c r="F24" s="192" t="s">
        <v>70</v>
      </c>
      <c r="G24" s="28" t="s">
        <v>71</v>
      </c>
      <c r="H24" s="192" t="s">
        <v>64</v>
      </c>
      <c r="I24" s="572" t="s">
        <v>1350</v>
      </c>
      <c r="J24" s="192">
        <v>4</v>
      </c>
      <c r="K24" s="29">
        <v>42886</v>
      </c>
      <c r="L24" s="29">
        <v>43809</v>
      </c>
      <c r="M24" s="37">
        <v>1</v>
      </c>
      <c r="N24" s="62" t="s">
        <v>1351</v>
      </c>
      <c r="O24" s="404" t="s">
        <v>1352</v>
      </c>
      <c r="P24" s="63"/>
    </row>
    <row r="25" spans="1:16" ht="111" customHeight="1" x14ac:dyDescent="0.2">
      <c r="A25" s="564">
        <v>4</v>
      </c>
      <c r="B25" s="746" t="s">
        <v>72</v>
      </c>
      <c r="C25" s="747"/>
      <c r="D25" s="747"/>
      <c r="E25" s="748"/>
      <c r="F25" s="192" t="s">
        <v>70</v>
      </c>
      <c r="G25" s="28" t="s">
        <v>73</v>
      </c>
      <c r="H25" s="192" t="s">
        <v>64</v>
      </c>
      <c r="I25" s="192" t="s">
        <v>1353</v>
      </c>
      <c r="J25" s="192">
        <v>1</v>
      </c>
      <c r="K25" s="29">
        <v>42886</v>
      </c>
      <c r="L25" s="40"/>
      <c r="M25" s="37">
        <v>1</v>
      </c>
      <c r="N25" s="598"/>
      <c r="O25" s="572" t="s">
        <v>74</v>
      </c>
      <c r="P25" s="192" t="s">
        <v>67</v>
      </c>
    </row>
    <row r="26" spans="1:16" ht="79.5" customHeight="1" x14ac:dyDescent="0.2">
      <c r="A26" s="564">
        <v>5</v>
      </c>
      <c r="B26" s="746" t="s">
        <v>72</v>
      </c>
      <c r="C26" s="747"/>
      <c r="D26" s="747"/>
      <c r="E26" s="748"/>
      <c r="F26" s="192" t="s">
        <v>70</v>
      </c>
      <c r="G26" s="28" t="s">
        <v>75</v>
      </c>
      <c r="H26" s="192" t="s">
        <v>64</v>
      </c>
      <c r="I26" s="192" t="s">
        <v>1354</v>
      </c>
      <c r="J26" s="192">
        <v>1</v>
      </c>
      <c r="K26" s="29">
        <v>42886</v>
      </c>
      <c r="L26" s="28"/>
      <c r="M26" s="37">
        <v>1</v>
      </c>
      <c r="N26" s="598"/>
      <c r="O26" s="572" t="s">
        <v>76</v>
      </c>
      <c r="P26" s="192" t="s">
        <v>67</v>
      </c>
    </row>
    <row r="27" spans="1:16" ht="3" customHeight="1" x14ac:dyDescent="0.2">
      <c r="I27" s="1" t="s">
        <v>1355</v>
      </c>
      <c r="M27" s="42"/>
    </row>
    <row r="28" spans="1:16" x14ac:dyDescent="0.2">
      <c r="A28" s="2" t="s">
        <v>77</v>
      </c>
      <c r="I28" s="1" t="s">
        <v>1356</v>
      </c>
    </row>
    <row r="29" spans="1:16" ht="17.25" customHeight="1" x14ac:dyDescent="0.2">
      <c r="A29" s="752" t="s">
        <v>45</v>
      </c>
      <c r="B29" s="752"/>
      <c r="C29" s="752"/>
      <c r="D29" s="753" t="s">
        <v>1357</v>
      </c>
      <c r="E29" s="754"/>
      <c r="F29" s="754"/>
      <c r="G29" s="754"/>
      <c r="H29" s="754"/>
      <c r="I29" s="754"/>
      <c r="J29" s="754"/>
      <c r="K29" s="754"/>
      <c r="L29" s="755"/>
    </row>
    <row r="30" spans="1:16" ht="17.25" customHeight="1" x14ac:dyDescent="0.2">
      <c r="A30" s="752"/>
      <c r="B30" s="752"/>
      <c r="C30" s="752"/>
      <c r="D30" s="756"/>
      <c r="E30" s="757"/>
      <c r="F30" s="757"/>
      <c r="G30" s="757"/>
      <c r="H30" s="757"/>
      <c r="I30" s="757"/>
      <c r="J30" s="757"/>
      <c r="K30" s="757"/>
      <c r="L30" s="758"/>
    </row>
    <row r="33" spans="1:7" ht="13.5" thickBot="1" x14ac:dyDescent="0.25"/>
    <row r="34" spans="1:7" ht="25.5" x14ac:dyDescent="0.2">
      <c r="A34" s="759" t="s">
        <v>78</v>
      </c>
      <c r="B34" s="760"/>
      <c r="C34" s="760"/>
      <c r="D34" s="760"/>
      <c r="E34" s="760"/>
      <c r="F34" s="193" t="s">
        <v>79</v>
      </c>
      <c r="G34" s="41" t="s">
        <v>80</v>
      </c>
    </row>
    <row r="35" spans="1:7" ht="44.25" customHeight="1" x14ac:dyDescent="0.2">
      <c r="A35" s="761" t="s">
        <v>81</v>
      </c>
      <c r="B35" s="762"/>
      <c r="C35" s="762"/>
      <c r="D35" s="762"/>
      <c r="E35" s="763"/>
      <c r="F35" s="34">
        <f>+AVERAGE(M22:M26)</f>
        <v>1</v>
      </c>
      <c r="G35" s="25">
        <f>+AVERAGE(100%,100%,100%,100%,100%)</f>
        <v>1</v>
      </c>
    </row>
    <row r="36" spans="1:7" ht="48.75" customHeight="1" x14ac:dyDescent="0.2">
      <c r="A36" s="749" t="s">
        <v>82</v>
      </c>
      <c r="B36" s="750"/>
      <c r="C36" s="750"/>
      <c r="D36" s="750"/>
      <c r="E36" s="751"/>
      <c r="F36" s="24">
        <f>AVERAGE(M22:M26)</f>
        <v>1</v>
      </c>
      <c r="G36" s="25">
        <v>1</v>
      </c>
    </row>
  </sheetData>
  <autoFilter ref="A21:P26" xr:uid="{BD1CA6DA-6755-47A4-B045-663C91804038}">
    <filterColumn colId="1" showButton="0"/>
    <filterColumn colId="2" showButton="0"/>
    <filterColumn colId="3" showButton="0"/>
  </autoFilter>
  <mergeCells count="32">
    <mergeCell ref="A15:B15"/>
    <mergeCell ref="C15:M15"/>
    <mergeCell ref="A1:B4"/>
    <mergeCell ref="C1:K4"/>
    <mergeCell ref="L1:M1"/>
    <mergeCell ref="L2:M2"/>
    <mergeCell ref="L3:M3"/>
    <mergeCell ref="L4:M4"/>
    <mergeCell ref="A13:B13"/>
    <mergeCell ref="C13:M13"/>
    <mergeCell ref="A6:B7"/>
    <mergeCell ref="C6:C7"/>
    <mergeCell ref="D6:E7"/>
    <mergeCell ref="F6:F7"/>
    <mergeCell ref="H6:H7"/>
    <mergeCell ref="I6:I7"/>
    <mergeCell ref="K6:L7"/>
    <mergeCell ref="M6:M7"/>
    <mergeCell ref="C9:M9"/>
    <mergeCell ref="A11:B11"/>
    <mergeCell ref="C11:M11"/>
    <mergeCell ref="B21:E21"/>
    <mergeCell ref="B22:E22"/>
    <mergeCell ref="B23:E23"/>
    <mergeCell ref="A36:E36"/>
    <mergeCell ref="B25:E25"/>
    <mergeCell ref="B26:E26"/>
    <mergeCell ref="A29:C30"/>
    <mergeCell ref="D29:L30"/>
    <mergeCell ref="A34:E34"/>
    <mergeCell ref="A35:E35"/>
    <mergeCell ref="B24:E2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DD42F-F950-4E50-AAB0-827B62025DFF}">
  <sheetPr>
    <pageSetUpPr fitToPage="1"/>
  </sheetPr>
  <dimension ref="A1:N136"/>
  <sheetViews>
    <sheetView topLeftCell="G16" zoomScaleNormal="100" zoomScaleSheetLayoutView="80" workbookViewId="0">
      <selection activeCell="H16" sqref="H16"/>
    </sheetView>
  </sheetViews>
  <sheetFormatPr baseColWidth="10" defaultColWidth="11.42578125" defaultRowHeight="12.75" x14ac:dyDescent="0.2"/>
  <cols>
    <col min="1" max="1" width="6.140625" style="1" customWidth="1"/>
    <col min="2" max="2" width="15.5703125" style="1" customWidth="1"/>
    <col min="3" max="3" width="12" style="1" customWidth="1"/>
    <col min="4" max="4" width="10.5703125" style="1" customWidth="1"/>
    <col min="5" max="5" width="11.42578125" style="1" customWidth="1"/>
    <col min="6" max="6" width="50" style="1" customWidth="1"/>
    <col min="7" max="7" width="49.28515625" style="1" customWidth="1"/>
    <col min="8" max="8" width="22.7109375" style="555" customWidth="1"/>
    <col min="9" max="9" width="32" style="1" customWidth="1"/>
    <col min="10" max="10" width="14" style="1" bestFit="1" customWidth="1"/>
    <col min="11" max="11" width="15.85546875" style="555" customWidth="1"/>
    <col min="12" max="12" width="17.85546875" style="1" customWidth="1"/>
    <col min="13" max="13" width="14.5703125" style="1" customWidth="1"/>
    <col min="14" max="16384" width="11.42578125" style="1"/>
  </cols>
  <sheetData>
    <row r="1" spans="1:13" customFormat="1" ht="23.25" customHeight="1" x14ac:dyDescent="0.25">
      <c r="A1" s="844"/>
      <c r="B1" s="845"/>
      <c r="C1" s="850" t="s">
        <v>147</v>
      </c>
      <c r="D1" s="851"/>
      <c r="E1" s="851"/>
      <c r="F1" s="851"/>
      <c r="G1" s="851"/>
      <c r="H1" s="851"/>
      <c r="I1" s="851"/>
      <c r="J1" s="851"/>
      <c r="K1" s="851"/>
      <c r="L1" s="851"/>
      <c r="M1" s="851"/>
    </row>
    <row r="2" spans="1:13" customFormat="1" ht="23.25" customHeight="1" x14ac:dyDescent="0.25">
      <c r="A2" s="846"/>
      <c r="B2" s="847"/>
      <c r="C2" s="853"/>
      <c r="D2" s="854"/>
      <c r="E2" s="854"/>
      <c r="F2" s="854"/>
      <c r="G2" s="854"/>
      <c r="H2" s="854"/>
      <c r="I2" s="854"/>
      <c r="J2" s="854"/>
      <c r="K2" s="854"/>
      <c r="L2" s="854"/>
      <c r="M2" s="854"/>
    </row>
    <row r="3" spans="1:13" s="75" customFormat="1" ht="23.25" customHeight="1" x14ac:dyDescent="0.25">
      <c r="A3" s="848"/>
      <c r="B3" s="849"/>
      <c r="C3" s="856" t="s">
        <v>152</v>
      </c>
      <c r="D3" s="857"/>
      <c r="E3" s="857"/>
      <c r="F3" s="857"/>
      <c r="G3" s="857"/>
      <c r="H3" s="857"/>
      <c r="I3" s="857"/>
      <c r="J3" s="857"/>
      <c r="K3" s="857"/>
      <c r="L3" s="857"/>
      <c r="M3" s="857"/>
    </row>
    <row r="4" spans="1:13" s="10" customFormat="1" ht="15.75" x14ac:dyDescent="0.25">
      <c r="A4" s="106"/>
      <c r="H4" s="107"/>
      <c r="K4" s="107"/>
    </row>
    <row r="5" spans="1:13" s="10" customFormat="1" ht="16.5" customHeight="1" x14ac:dyDescent="0.2">
      <c r="A5" s="933" t="s">
        <v>35</v>
      </c>
      <c r="B5" s="933"/>
      <c r="C5" s="974">
        <v>43756</v>
      </c>
      <c r="D5" s="1366" t="s">
        <v>83</v>
      </c>
      <c r="E5" s="1366"/>
      <c r="F5" s="974">
        <v>43819</v>
      </c>
      <c r="H5" s="934" t="s">
        <v>37</v>
      </c>
      <c r="I5" s="974"/>
      <c r="K5" s="934" t="s">
        <v>38</v>
      </c>
      <c r="L5" s="935"/>
      <c r="M5" s="974">
        <f>MAX(K18:K20)</f>
        <v>44012</v>
      </c>
    </row>
    <row r="6" spans="1:13" s="10" customFormat="1" ht="15.75" customHeight="1" x14ac:dyDescent="0.2">
      <c r="A6" s="933"/>
      <c r="B6" s="933"/>
      <c r="C6" s="975"/>
      <c r="D6" s="1366"/>
      <c r="E6" s="1366"/>
      <c r="F6" s="975"/>
      <c r="H6" s="934"/>
      <c r="I6" s="975"/>
      <c r="K6" s="934"/>
      <c r="L6" s="935"/>
      <c r="M6" s="975"/>
    </row>
    <row r="7" spans="1:13" s="10" customFormat="1" ht="10.5" customHeight="1" x14ac:dyDescent="0.25">
      <c r="A7" s="106"/>
      <c r="H7" s="107"/>
      <c r="K7" s="107"/>
    </row>
    <row r="8" spans="1:13" s="10" customFormat="1" ht="27" customHeight="1" x14ac:dyDescent="0.2">
      <c r="A8" s="108" t="s">
        <v>39</v>
      </c>
      <c r="C8" s="908" t="s">
        <v>1448</v>
      </c>
      <c r="D8" s="909"/>
      <c r="E8" s="909"/>
      <c r="F8" s="909"/>
      <c r="G8" s="909"/>
      <c r="H8" s="909"/>
      <c r="I8" s="909"/>
      <c r="J8" s="909"/>
      <c r="K8" s="909"/>
      <c r="L8" s="909"/>
      <c r="M8" s="909"/>
    </row>
    <row r="9" spans="1:13" s="10" customFormat="1" ht="9" customHeight="1" x14ac:dyDescent="0.2">
      <c r="A9" s="108"/>
      <c r="H9" s="107"/>
      <c r="K9" s="107"/>
    </row>
    <row r="10" spans="1:13" s="10" customFormat="1" ht="69" customHeight="1" x14ac:dyDescent="0.2">
      <c r="A10" s="979" t="s">
        <v>41</v>
      </c>
      <c r="B10" s="979"/>
      <c r="C10" s="976" t="s">
        <v>1449</v>
      </c>
      <c r="D10" s="977"/>
      <c r="E10" s="977"/>
      <c r="F10" s="977"/>
      <c r="G10" s="977"/>
      <c r="H10" s="977"/>
      <c r="I10" s="977"/>
      <c r="J10" s="977"/>
      <c r="K10" s="977"/>
      <c r="L10" s="977"/>
      <c r="M10" s="977"/>
    </row>
    <row r="11" spans="1:13" s="10" customFormat="1" ht="12" customHeight="1" x14ac:dyDescent="0.2">
      <c r="A11" s="575"/>
      <c r="B11" s="575"/>
      <c r="C11" s="11"/>
      <c r="D11" s="11"/>
      <c r="E11" s="11"/>
      <c r="F11" s="11"/>
      <c r="G11" s="11"/>
      <c r="H11" s="77"/>
      <c r="I11" s="11"/>
      <c r="J11" s="11"/>
      <c r="K11" s="77"/>
      <c r="L11" s="11"/>
      <c r="M11" s="11"/>
    </row>
    <row r="12" spans="1:13" s="10" customFormat="1" ht="66" customHeight="1" x14ac:dyDescent="0.2">
      <c r="A12" s="979" t="s">
        <v>43</v>
      </c>
      <c r="B12" s="979"/>
      <c r="C12" s="976" t="s">
        <v>1450</v>
      </c>
      <c r="D12" s="977"/>
      <c r="E12" s="977"/>
      <c r="F12" s="977"/>
      <c r="G12" s="977"/>
      <c r="H12" s="977"/>
      <c r="I12" s="977"/>
      <c r="J12" s="977"/>
      <c r="K12" s="977"/>
      <c r="L12" s="977"/>
      <c r="M12" s="977"/>
    </row>
    <row r="13" spans="1:13" s="10" customFormat="1" ht="10.5" customHeight="1" x14ac:dyDescent="0.2">
      <c r="A13" s="575"/>
      <c r="B13" s="575"/>
      <c r="C13" s="11"/>
      <c r="D13" s="11"/>
      <c r="E13" s="11"/>
      <c r="F13" s="11"/>
      <c r="G13" s="11"/>
      <c r="H13" s="77"/>
      <c r="I13" s="11"/>
      <c r="J13" s="11"/>
      <c r="K13" s="77"/>
      <c r="L13" s="11"/>
      <c r="M13" s="11"/>
    </row>
    <row r="14" spans="1:13" s="10" customFormat="1" ht="52.5" customHeight="1" x14ac:dyDescent="0.2">
      <c r="A14" s="980" t="s">
        <v>45</v>
      </c>
      <c r="B14" s="980"/>
      <c r="C14" s="1035" t="s">
        <v>1208</v>
      </c>
      <c r="D14" s="1036"/>
      <c r="E14" s="1036"/>
      <c r="F14" s="1036"/>
      <c r="G14" s="1036"/>
      <c r="H14" s="1036"/>
      <c r="I14" s="1036"/>
      <c r="J14" s="1036"/>
      <c r="K14" s="1036"/>
      <c r="L14" s="1036"/>
      <c r="M14" s="1036"/>
    </row>
    <row r="15" spans="1:13" s="10" customFormat="1" ht="16.5" customHeight="1" x14ac:dyDescent="0.2">
      <c r="A15" s="575"/>
      <c r="B15" s="575"/>
      <c r="C15" s="11"/>
      <c r="D15" s="11"/>
      <c r="E15" s="11"/>
      <c r="F15" s="11"/>
      <c r="G15" s="11"/>
      <c r="H15" s="77"/>
      <c r="I15" s="11"/>
      <c r="J15" s="11"/>
      <c r="K15" s="77"/>
      <c r="L15" s="11"/>
      <c r="M15" s="11"/>
    </row>
    <row r="16" spans="1:13" s="614" customFormat="1" ht="39.75" customHeight="1" x14ac:dyDescent="0.25">
      <c r="A16" s="152" t="s">
        <v>48</v>
      </c>
      <c r="B16" s="1367" t="s">
        <v>49</v>
      </c>
      <c r="C16" s="1368"/>
      <c r="D16" s="1368"/>
      <c r="E16" s="1369"/>
      <c r="F16" s="448" t="s">
        <v>50</v>
      </c>
      <c r="G16" s="482" t="s">
        <v>51</v>
      </c>
      <c r="H16" s="482" t="s">
        <v>52</v>
      </c>
      <c r="I16" s="482" t="s">
        <v>53</v>
      </c>
      <c r="J16" s="482" t="s">
        <v>54</v>
      </c>
      <c r="K16" s="482" t="s">
        <v>55</v>
      </c>
      <c r="L16" s="482" t="s">
        <v>56</v>
      </c>
      <c r="M16" s="482" t="s">
        <v>57</v>
      </c>
    </row>
    <row r="17" spans="1:14" s="614" customFormat="1" ht="206.25" customHeight="1" x14ac:dyDescent="0.25">
      <c r="A17" s="621">
        <v>1</v>
      </c>
      <c r="B17" s="1394" t="s">
        <v>1451</v>
      </c>
      <c r="C17" s="1395"/>
      <c r="D17" s="1395"/>
      <c r="E17" s="1396"/>
      <c r="F17" s="703" t="s">
        <v>1452</v>
      </c>
      <c r="G17" s="602" t="s">
        <v>1453</v>
      </c>
      <c r="H17" s="483" t="s">
        <v>1454</v>
      </c>
      <c r="I17" s="267" t="s">
        <v>1455</v>
      </c>
      <c r="J17" s="624">
        <v>1</v>
      </c>
      <c r="K17" s="484">
        <v>44012</v>
      </c>
      <c r="L17" s="194"/>
      <c r="M17" s="194"/>
    </row>
    <row r="18" spans="1:14" s="614" customFormat="1" ht="188.25" customHeight="1" x14ac:dyDescent="0.25">
      <c r="A18" s="621">
        <v>2</v>
      </c>
      <c r="B18" s="1397" t="s">
        <v>1456</v>
      </c>
      <c r="C18" s="1392"/>
      <c r="D18" s="1392"/>
      <c r="E18" s="1393"/>
      <c r="F18" s="623" t="s">
        <v>1457</v>
      </c>
      <c r="G18" s="602" t="s">
        <v>1458</v>
      </c>
      <c r="H18" s="483" t="s">
        <v>1454</v>
      </c>
      <c r="I18" s="602" t="s">
        <v>1459</v>
      </c>
      <c r="J18" s="601">
        <v>4</v>
      </c>
      <c r="K18" s="484">
        <v>43951</v>
      </c>
      <c r="L18" s="194"/>
      <c r="M18" s="194"/>
    </row>
    <row r="19" spans="1:14" s="614" customFormat="1" ht="155.25" customHeight="1" x14ac:dyDescent="0.25">
      <c r="A19" s="621">
        <v>3</v>
      </c>
      <c r="B19" s="1391" t="s">
        <v>1460</v>
      </c>
      <c r="C19" s="1392"/>
      <c r="D19" s="1392"/>
      <c r="E19" s="1393"/>
      <c r="F19" s="704" t="s">
        <v>1461</v>
      </c>
      <c r="G19" s="602" t="s">
        <v>1462</v>
      </c>
      <c r="H19" s="483" t="s">
        <v>1454</v>
      </c>
      <c r="I19" s="267" t="s">
        <v>1463</v>
      </c>
      <c r="J19" s="624">
        <v>3</v>
      </c>
      <c r="K19" s="484">
        <v>43920</v>
      </c>
      <c r="L19" s="194"/>
      <c r="M19" s="194"/>
    </row>
    <row r="20" spans="1:14" s="614" customFormat="1" ht="189" customHeight="1" x14ac:dyDescent="0.25">
      <c r="A20" s="589">
        <v>4</v>
      </c>
      <c r="B20" s="1390" t="s">
        <v>1464</v>
      </c>
      <c r="C20" s="999"/>
      <c r="D20" s="999"/>
      <c r="E20" s="999"/>
      <c r="F20" s="488" t="s">
        <v>1465</v>
      </c>
      <c r="G20" s="602" t="s">
        <v>1466</v>
      </c>
      <c r="H20" s="483" t="s">
        <v>1467</v>
      </c>
      <c r="I20" s="602" t="s">
        <v>1468</v>
      </c>
      <c r="J20" s="588">
        <v>1</v>
      </c>
      <c r="K20" s="302">
        <v>44012</v>
      </c>
      <c r="L20" s="194"/>
      <c r="M20" s="194"/>
      <c r="N20" s="614" t="s">
        <v>1469</v>
      </c>
    </row>
    <row r="21" spans="1:14" s="10" customFormat="1" x14ac:dyDescent="0.2">
      <c r="A21" s="489"/>
      <c r="H21" s="107"/>
      <c r="K21" s="107"/>
      <c r="N21" s="614"/>
    </row>
    <row r="22" spans="1:14" s="83" customFormat="1" ht="14.25" x14ac:dyDescent="0.2">
      <c r="E22" s="112"/>
      <c r="H22" s="604"/>
      <c r="K22" s="604"/>
      <c r="N22" s="614"/>
    </row>
    <row r="23" spans="1:14" s="10" customFormat="1" ht="3" customHeight="1" x14ac:dyDescent="0.2">
      <c r="H23" s="107"/>
      <c r="K23" s="107"/>
      <c r="N23" s="614"/>
    </row>
    <row r="24" spans="1:14" s="10" customFormat="1" ht="81" customHeight="1" x14ac:dyDescent="0.2">
      <c r="A24" s="958" t="s">
        <v>77</v>
      </c>
      <c r="B24" s="958"/>
      <c r="C24" s="958"/>
      <c r="D24" s="959" t="s">
        <v>1470</v>
      </c>
      <c r="E24" s="960"/>
      <c r="F24" s="960"/>
      <c r="G24" s="960"/>
      <c r="H24" s="960"/>
      <c r="I24" s="960"/>
      <c r="J24" s="960"/>
      <c r="K24" s="960"/>
      <c r="L24" s="961"/>
      <c r="N24" s="614"/>
    </row>
    <row r="25" spans="1:14" s="10" customFormat="1" ht="47.25" customHeight="1" x14ac:dyDescent="0.2">
      <c r="A25" s="936" t="s">
        <v>45</v>
      </c>
      <c r="B25" s="936"/>
      <c r="C25" s="936"/>
      <c r="D25" s="937" t="s">
        <v>1259</v>
      </c>
      <c r="E25" s="938"/>
      <c r="F25" s="938"/>
      <c r="G25" s="938"/>
      <c r="H25" s="938"/>
      <c r="I25" s="938"/>
      <c r="J25" s="938"/>
      <c r="K25" s="938"/>
      <c r="L25" s="939"/>
      <c r="N25" s="614"/>
    </row>
    <row r="26" spans="1:14" s="10" customFormat="1" ht="30.75" customHeight="1" x14ac:dyDescent="0.2">
      <c r="A26" s="936"/>
      <c r="B26" s="936"/>
      <c r="C26" s="936"/>
      <c r="D26" s="940"/>
      <c r="E26" s="941"/>
      <c r="F26" s="941"/>
      <c r="G26" s="941"/>
      <c r="H26" s="941"/>
      <c r="I26" s="941"/>
      <c r="J26" s="941"/>
      <c r="K26" s="941"/>
      <c r="L26" s="942"/>
      <c r="N26" s="614"/>
    </row>
    <row r="27" spans="1:14" s="10" customFormat="1" x14ac:dyDescent="0.2">
      <c r="H27" s="107"/>
      <c r="K27" s="107"/>
      <c r="N27" s="614"/>
    </row>
    <row r="28" spans="1:14" s="10" customFormat="1" x14ac:dyDescent="0.2">
      <c r="H28" s="107"/>
      <c r="K28" s="107"/>
      <c r="N28" s="614"/>
    </row>
    <row r="29" spans="1:14" s="10" customFormat="1" x14ac:dyDescent="0.2">
      <c r="H29" s="107"/>
      <c r="K29" s="107"/>
      <c r="N29" s="614"/>
    </row>
    <row r="30" spans="1:14" s="10" customFormat="1" ht="32.25" customHeight="1" x14ac:dyDescent="0.25">
      <c r="A30" s="943" t="s">
        <v>78</v>
      </c>
      <c r="B30" s="943"/>
      <c r="C30" s="943"/>
      <c r="D30" s="943"/>
      <c r="E30" s="943"/>
      <c r="F30" s="114" t="s">
        <v>270</v>
      </c>
      <c r="G30" s="114" t="s">
        <v>271</v>
      </c>
      <c r="H30" s="107"/>
      <c r="K30" s="107"/>
      <c r="N30" s="614"/>
    </row>
    <row r="31" spans="1:14" s="10" customFormat="1" ht="78.75" customHeight="1" x14ac:dyDescent="0.2">
      <c r="A31" s="944" t="s">
        <v>81</v>
      </c>
      <c r="B31" s="944"/>
      <c r="C31" s="944"/>
      <c r="D31" s="944"/>
      <c r="E31" s="944"/>
      <c r="F31" s="189"/>
      <c r="G31" s="187">
        <v>1</v>
      </c>
      <c r="H31" s="107"/>
      <c r="I31" s="12"/>
      <c r="K31" s="107"/>
      <c r="N31" s="614"/>
    </row>
    <row r="32" spans="1:14" s="10" customFormat="1" ht="71.25" customHeight="1" x14ac:dyDescent="0.2">
      <c r="A32" s="944" t="s">
        <v>82</v>
      </c>
      <c r="B32" s="944"/>
      <c r="C32" s="944"/>
      <c r="D32" s="944"/>
      <c r="E32" s="944"/>
      <c r="F32" s="188"/>
      <c r="G32" s="188"/>
      <c r="H32" s="107"/>
      <c r="K32" s="107"/>
      <c r="N32" s="614"/>
    </row>
    <row r="33" spans="8:14" s="10" customFormat="1" x14ac:dyDescent="0.2">
      <c r="H33" s="107"/>
      <c r="K33" s="107"/>
      <c r="N33" s="614"/>
    </row>
    <row r="34" spans="8:14" s="10" customFormat="1" x14ac:dyDescent="0.2">
      <c r="H34" s="107"/>
      <c r="K34" s="107"/>
      <c r="N34" s="614"/>
    </row>
    <row r="35" spans="8:14" s="10" customFormat="1" x14ac:dyDescent="0.2">
      <c r="H35" s="107"/>
      <c r="K35" s="107"/>
      <c r="N35" s="614"/>
    </row>
    <row r="36" spans="8:14" s="10" customFormat="1" x14ac:dyDescent="0.2">
      <c r="H36" s="107"/>
      <c r="K36" s="107"/>
      <c r="N36" s="614"/>
    </row>
    <row r="37" spans="8:14" s="10" customFormat="1" x14ac:dyDescent="0.2">
      <c r="H37" s="107"/>
      <c r="K37" s="107"/>
      <c r="N37" s="614"/>
    </row>
    <row r="38" spans="8:14" s="10" customFormat="1" x14ac:dyDescent="0.2">
      <c r="H38" s="107"/>
      <c r="K38" s="107"/>
      <c r="N38" s="614"/>
    </row>
    <row r="39" spans="8:14" s="10" customFormat="1" x14ac:dyDescent="0.2">
      <c r="H39" s="107"/>
      <c r="K39" s="107"/>
      <c r="N39" s="614"/>
    </row>
    <row r="40" spans="8:14" s="10" customFormat="1" x14ac:dyDescent="0.2">
      <c r="H40" s="107"/>
      <c r="K40" s="107"/>
      <c r="N40" s="614"/>
    </row>
    <row r="41" spans="8:14" s="10" customFormat="1" x14ac:dyDescent="0.2">
      <c r="H41" s="107"/>
      <c r="K41" s="107"/>
      <c r="N41" s="614"/>
    </row>
    <row r="42" spans="8:14" s="10" customFormat="1" x14ac:dyDescent="0.2">
      <c r="H42" s="107"/>
      <c r="K42" s="107"/>
      <c r="N42" s="614"/>
    </row>
    <row r="43" spans="8:14" s="10" customFormat="1" x14ac:dyDescent="0.2">
      <c r="H43" s="107"/>
      <c r="K43" s="107"/>
      <c r="N43" s="614"/>
    </row>
    <row r="44" spans="8:14" s="10" customFormat="1" x14ac:dyDescent="0.2">
      <c r="H44" s="107"/>
      <c r="K44" s="107"/>
      <c r="N44" s="614"/>
    </row>
    <row r="45" spans="8:14" s="10" customFormat="1" x14ac:dyDescent="0.2">
      <c r="H45" s="107"/>
      <c r="K45" s="107"/>
      <c r="N45" s="614"/>
    </row>
    <row r="46" spans="8:14" s="10" customFormat="1" x14ac:dyDescent="0.2">
      <c r="H46" s="107"/>
      <c r="K46" s="107"/>
      <c r="N46" s="614"/>
    </row>
    <row r="47" spans="8:14" s="10" customFormat="1" x14ac:dyDescent="0.2">
      <c r="H47" s="107"/>
      <c r="K47" s="107"/>
      <c r="N47" s="614"/>
    </row>
    <row r="48" spans="8:14" s="10" customFormat="1" x14ac:dyDescent="0.2">
      <c r="H48" s="107"/>
      <c r="K48" s="107"/>
      <c r="N48" s="614"/>
    </row>
    <row r="49" spans="8:14" s="10" customFormat="1" x14ac:dyDescent="0.2">
      <c r="H49" s="107"/>
      <c r="K49" s="107"/>
      <c r="N49" s="614"/>
    </row>
    <row r="50" spans="8:14" s="10" customFormat="1" x14ac:dyDescent="0.2">
      <c r="H50" s="107"/>
      <c r="K50" s="107"/>
      <c r="N50" s="614"/>
    </row>
    <row r="51" spans="8:14" s="10" customFormat="1" x14ac:dyDescent="0.2">
      <c r="H51" s="107"/>
      <c r="K51" s="107"/>
      <c r="N51" s="614"/>
    </row>
    <row r="52" spans="8:14" s="10" customFormat="1" x14ac:dyDescent="0.2">
      <c r="H52" s="107"/>
      <c r="K52" s="107"/>
      <c r="N52" s="614"/>
    </row>
    <row r="53" spans="8:14" s="10" customFormat="1" x14ac:dyDescent="0.2">
      <c r="H53" s="107"/>
      <c r="K53" s="107"/>
      <c r="N53" s="614"/>
    </row>
    <row r="54" spans="8:14" s="10" customFormat="1" x14ac:dyDescent="0.2">
      <c r="H54" s="107"/>
      <c r="K54" s="107"/>
      <c r="N54" s="614"/>
    </row>
    <row r="55" spans="8:14" s="10" customFormat="1" x14ac:dyDescent="0.2">
      <c r="H55" s="107"/>
      <c r="K55" s="107"/>
      <c r="N55" s="614"/>
    </row>
    <row r="56" spans="8:14" s="10" customFormat="1" x14ac:dyDescent="0.2">
      <c r="H56" s="107"/>
      <c r="K56" s="107"/>
      <c r="N56" s="614"/>
    </row>
    <row r="57" spans="8:14" s="10" customFormat="1" x14ac:dyDescent="0.2">
      <c r="H57" s="107"/>
      <c r="K57" s="107"/>
      <c r="N57" s="614"/>
    </row>
    <row r="58" spans="8:14" s="10" customFormat="1" x14ac:dyDescent="0.2">
      <c r="H58" s="107"/>
      <c r="K58" s="107"/>
      <c r="N58" s="614"/>
    </row>
    <row r="59" spans="8:14" s="10" customFormat="1" x14ac:dyDescent="0.2">
      <c r="H59" s="107"/>
      <c r="K59" s="107"/>
      <c r="N59" s="614"/>
    </row>
    <row r="60" spans="8:14" s="10" customFormat="1" x14ac:dyDescent="0.2">
      <c r="H60" s="107"/>
      <c r="K60" s="107"/>
      <c r="N60" s="614"/>
    </row>
    <row r="61" spans="8:14" s="10" customFormat="1" x14ac:dyDescent="0.2">
      <c r="H61" s="107"/>
      <c r="K61" s="107"/>
      <c r="N61" s="614"/>
    </row>
    <row r="62" spans="8:14" s="10" customFormat="1" x14ac:dyDescent="0.2">
      <c r="H62" s="107"/>
      <c r="K62" s="107"/>
      <c r="N62" s="614"/>
    </row>
    <row r="63" spans="8:14" s="10" customFormat="1" x14ac:dyDescent="0.2">
      <c r="H63" s="107"/>
      <c r="K63" s="107"/>
      <c r="N63" s="614"/>
    </row>
    <row r="64" spans="8:14" s="10" customFormat="1" x14ac:dyDescent="0.2">
      <c r="H64" s="107"/>
      <c r="K64" s="107"/>
      <c r="N64" s="614"/>
    </row>
    <row r="65" spans="8:14" s="10" customFormat="1" x14ac:dyDescent="0.2">
      <c r="H65" s="107"/>
      <c r="K65" s="107"/>
      <c r="N65" s="614"/>
    </row>
    <row r="66" spans="8:14" s="10" customFormat="1" x14ac:dyDescent="0.2">
      <c r="H66" s="107"/>
      <c r="K66" s="107"/>
      <c r="N66" s="614"/>
    </row>
    <row r="67" spans="8:14" s="10" customFormat="1" x14ac:dyDescent="0.2">
      <c r="H67" s="107"/>
      <c r="K67" s="107"/>
      <c r="N67" s="614"/>
    </row>
    <row r="68" spans="8:14" s="10" customFormat="1" x14ac:dyDescent="0.2">
      <c r="H68" s="107"/>
      <c r="K68" s="107"/>
      <c r="N68" s="614"/>
    </row>
    <row r="69" spans="8:14" s="10" customFormat="1" x14ac:dyDescent="0.2">
      <c r="H69" s="107"/>
      <c r="K69" s="107"/>
      <c r="N69" s="614"/>
    </row>
    <row r="70" spans="8:14" s="10" customFormat="1" x14ac:dyDescent="0.2">
      <c r="H70" s="107"/>
      <c r="K70" s="107"/>
      <c r="N70" s="614"/>
    </row>
    <row r="71" spans="8:14" s="10" customFormat="1" x14ac:dyDescent="0.2">
      <c r="H71" s="107"/>
      <c r="K71" s="107"/>
      <c r="N71" s="614"/>
    </row>
    <row r="72" spans="8:14" s="10" customFormat="1" x14ac:dyDescent="0.2">
      <c r="H72" s="107"/>
      <c r="K72" s="107"/>
      <c r="N72" s="614"/>
    </row>
    <row r="73" spans="8:14" s="10" customFormat="1" x14ac:dyDescent="0.2">
      <c r="H73" s="107"/>
      <c r="K73" s="107"/>
      <c r="N73" s="614"/>
    </row>
    <row r="74" spans="8:14" s="10" customFormat="1" x14ac:dyDescent="0.2">
      <c r="H74" s="107"/>
      <c r="K74" s="107"/>
      <c r="N74" s="614"/>
    </row>
    <row r="75" spans="8:14" s="10" customFormat="1" x14ac:dyDescent="0.2">
      <c r="H75" s="107"/>
      <c r="K75" s="107"/>
      <c r="N75" s="614"/>
    </row>
    <row r="76" spans="8:14" s="10" customFormat="1" x14ac:dyDescent="0.2">
      <c r="H76" s="107"/>
      <c r="K76" s="107"/>
    </row>
    <row r="77" spans="8:14" s="10" customFormat="1" x14ac:dyDescent="0.2">
      <c r="H77" s="107"/>
      <c r="K77" s="107"/>
    </row>
    <row r="78" spans="8:14" s="10" customFormat="1" x14ac:dyDescent="0.2">
      <c r="H78" s="107"/>
      <c r="K78" s="107"/>
    </row>
    <row r="79" spans="8:14" s="10" customFormat="1" x14ac:dyDescent="0.2">
      <c r="H79" s="107"/>
      <c r="K79" s="107"/>
    </row>
    <row r="80" spans="8:14" s="10" customFormat="1" x14ac:dyDescent="0.2">
      <c r="H80" s="107"/>
      <c r="K80" s="107"/>
    </row>
    <row r="81" spans="8:11" s="10" customFormat="1" x14ac:dyDescent="0.2">
      <c r="H81" s="107"/>
      <c r="K81" s="107"/>
    </row>
    <row r="82" spans="8:11" s="10" customFormat="1" x14ac:dyDescent="0.2">
      <c r="H82" s="107"/>
      <c r="K82" s="107"/>
    </row>
    <row r="83" spans="8:11" s="10" customFormat="1" x14ac:dyDescent="0.2">
      <c r="H83" s="107"/>
      <c r="K83" s="107"/>
    </row>
    <row r="84" spans="8:11" s="10" customFormat="1" x14ac:dyDescent="0.2">
      <c r="H84" s="107"/>
      <c r="K84" s="107"/>
    </row>
    <row r="85" spans="8:11" s="10" customFormat="1" x14ac:dyDescent="0.2">
      <c r="H85" s="107"/>
      <c r="K85" s="107"/>
    </row>
    <row r="86" spans="8:11" s="10" customFormat="1" x14ac:dyDescent="0.2">
      <c r="H86" s="107"/>
      <c r="K86" s="107"/>
    </row>
    <row r="87" spans="8:11" s="10" customFormat="1" x14ac:dyDescent="0.2">
      <c r="H87" s="107"/>
      <c r="K87" s="107"/>
    </row>
    <row r="88" spans="8:11" s="10" customFormat="1" x14ac:dyDescent="0.2">
      <c r="H88" s="107"/>
      <c r="K88" s="107"/>
    </row>
    <row r="89" spans="8:11" s="10" customFormat="1" x14ac:dyDescent="0.2">
      <c r="H89" s="107"/>
      <c r="K89" s="107"/>
    </row>
    <row r="90" spans="8:11" s="10" customFormat="1" x14ac:dyDescent="0.2">
      <c r="H90" s="107"/>
      <c r="K90" s="107"/>
    </row>
    <row r="91" spans="8:11" s="10" customFormat="1" x14ac:dyDescent="0.2">
      <c r="H91" s="107"/>
      <c r="K91" s="107"/>
    </row>
    <row r="92" spans="8:11" s="10" customFormat="1" x14ac:dyDescent="0.2">
      <c r="H92" s="107"/>
      <c r="K92" s="107"/>
    </row>
    <row r="93" spans="8:11" s="10" customFormat="1" x14ac:dyDescent="0.2">
      <c r="H93" s="107"/>
      <c r="K93" s="107"/>
    </row>
    <row r="94" spans="8:11" s="10" customFormat="1" x14ac:dyDescent="0.2">
      <c r="H94" s="107"/>
      <c r="K94" s="107"/>
    </row>
    <row r="95" spans="8:11" s="10" customFormat="1" x14ac:dyDescent="0.2">
      <c r="H95" s="107"/>
      <c r="K95" s="107"/>
    </row>
    <row r="96" spans="8:11" s="10" customFormat="1" x14ac:dyDescent="0.2">
      <c r="H96" s="107"/>
      <c r="K96" s="107"/>
    </row>
    <row r="97" spans="8:11" s="10" customFormat="1" x14ac:dyDescent="0.2">
      <c r="H97" s="107"/>
      <c r="K97" s="107"/>
    </row>
    <row r="98" spans="8:11" s="10" customFormat="1" x14ac:dyDescent="0.2">
      <c r="H98" s="107"/>
      <c r="K98" s="107"/>
    </row>
    <row r="99" spans="8:11" s="10" customFormat="1" x14ac:dyDescent="0.2">
      <c r="H99" s="107"/>
      <c r="K99" s="107"/>
    </row>
    <row r="100" spans="8:11" s="10" customFormat="1" x14ac:dyDescent="0.2">
      <c r="H100" s="107"/>
      <c r="K100" s="107"/>
    </row>
    <row r="101" spans="8:11" s="10" customFormat="1" x14ac:dyDescent="0.2">
      <c r="H101" s="107"/>
      <c r="K101" s="107"/>
    </row>
    <row r="102" spans="8:11" s="10" customFormat="1" x14ac:dyDescent="0.2">
      <c r="H102" s="107"/>
      <c r="K102" s="107"/>
    </row>
    <row r="103" spans="8:11" s="10" customFormat="1" x14ac:dyDescent="0.2">
      <c r="H103" s="107"/>
      <c r="K103" s="107"/>
    </row>
    <row r="104" spans="8:11" s="10" customFormat="1" x14ac:dyDescent="0.2">
      <c r="H104" s="107"/>
      <c r="K104" s="107"/>
    </row>
    <row r="105" spans="8:11" s="10" customFormat="1" x14ac:dyDescent="0.2">
      <c r="H105" s="107"/>
      <c r="K105" s="107"/>
    </row>
    <row r="106" spans="8:11" s="10" customFormat="1" x14ac:dyDescent="0.2">
      <c r="H106" s="107"/>
      <c r="K106" s="107"/>
    </row>
    <row r="107" spans="8:11" s="10" customFormat="1" x14ac:dyDescent="0.2">
      <c r="H107" s="107"/>
      <c r="K107" s="107"/>
    </row>
    <row r="108" spans="8:11" s="10" customFormat="1" x14ac:dyDescent="0.2">
      <c r="H108" s="107"/>
      <c r="K108" s="107"/>
    </row>
    <row r="109" spans="8:11" s="10" customFormat="1" x14ac:dyDescent="0.2">
      <c r="H109" s="107"/>
      <c r="K109" s="107"/>
    </row>
    <row r="110" spans="8:11" s="10" customFormat="1" x14ac:dyDescent="0.2">
      <c r="H110" s="107"/>
      <c r="K110" s="107"/>
    </row>
    <row r="111" spans="8:11" s="10" customFormat="1" x14ac:dyDescent="0.2">
      <c r="H111" s="107"/>
      <c r="K111" s="107"/>
    </row>
    <row r="112" spans="8:11" s="10" customFormat="1" x14ac:dyDescent="0.2">
      <c r="H112" s="107"/>
      <c r="K112" s="107"/>
    </row>
    <row r="113" spans="8:11" s="10" customFormat="1" x14ac:dyDescent="0.2">
      <c r="H113" s="107"/>
      <c r="K113" s="107"/>
    </row>
    <row r="114" spans="8:11" s="10" customFormat="1" x14ac:dyDescent="0.2">
      <c r="H114" s="107"/>
      <c r="K114" s="107"/>
    </row>
    <row r="115" spans="8:11" s="10" customFormat="1" x14ac:dyDescent="0.2">
      <c r="H115" s="107"/>
      <c r="K115" s="107"/>
    </row>
    <row r="116" spans="8:11" s="10" customFormat="1" x14ac:dyDescent="0.2">
      <c r="H116" s="107"/>
      <c r="K116" s="107"/>
    </row>
    <row r="117" spans="8:11" s="10" customFormat="1" x14ac:dyDescent="0.2">
      <c r="H117" s="107"/>
      <c r="K117" s="107"/>
    </row>
    <row r="118" spans="8:11" s="10" customFormat="1" x14ac:dyDescent="0.2">
      <c r="H118" s="107"/>
      <c r="K118" s="107"/>
    </row>
    <row r="119" spans="8:11" s="10" customFormat="1" x14ac:dyDescent="0.2">
      <c r="H119" s="107"/>
      <c r="K119" s="107"/>
    </row>
    <row r="120" spans="8:11" s="10" customFormat="1" x14ac:dyDescent="0.2">
      <c r="H120" s="107"/>
      <c r="K120" s="107"/>
    </row>
    <row r="121" spans="8:11" s="10" customFormat="1" x14ac:dyDescent="0.2">
      <c r="H121" s="107"/>
      <c r="K121" s="107"/>
    </row>
    <row r="122" spans="8:11" s="10" customFormat="1" x14ac:dyDescent="0.2">
      <c r="H122" s="107"/>
      <c r="K122" s="107"/>
    </row>
    <row r="123" spans="8:11" s="10" customFormat="1" x14ac:dyDescent="0.2">
      <c r="H123" s="107"/>
      <c r="K123" s="107"/>
    </row>
    <row r="124" spans="8:11" s="10" customFormat="1" x14ac:dyDescent="0.2">
      <c r="H124" s="107"/>
      <c r="K124" s="107"/>
    </row>
    <row r="125" spans="8:11" s="10" customFormat="1" x14ac:dyDescent="0.2">
      <c r="H125" s="107"/>
      <c r="K125" s="107"/>
    </row>
    <row r="126" spans="8:11" s="10" customFormat="1" x14ac:dyDescent="0.2">
      <c r="H126" s="107"/>
      <c r="K126" s="107"/>
    </row>
    <row r="127" spans="8:11" s="10" customFormat="1" x14ac:dyDescent="0.2">
      <c r="H127" s="107"/>
      <c r="K127" s="107"/>
    </row>
    <row r="128" spans="8:11" s="10" customFormat="1" x14ac:dyDescent="0.2">
      <c r="H128" s="107"/>
      <c r="K128" s="107"/>
    </row>
    <row r="129" spans="8:11" s="10" customFormat="1" x14ac:dyDescent="0.2">
      <c r="H129" s="107"/>
      <c r="K129" s="107"/>
    </row>
    <row r="130" spans="8:11" s="10" customFormat="1" x14ac:dyDescent="0.2">
      <c r="H130" s="107"/>
      <c r="K130" s="107"/>
    </row>
    <row r="131" spans="8:11" s="10" customFormat="1" x14ac:dyDescent="0.2">
      <c r="H131" s="107"/>
      <c r="K131" s="107"/>
    </row>
    <row r="132" spans="8:11" s="10" customFormat="1" x14ac:dyDescent="0.2">
      <c r="H132" s="107"/>
      <c r="K132" s="107"/>
    </row>
    <row r="133" spans="8:11" s="10" customFormat="1" x14ac:dyDescent="0.2">
      <c r="H133" s="107"/>
      <c r="K133" s="107"/>
    </row>
    <row r="134" spans="8:11" s="10" customFormat="1" x14ac:dyDescent="0.2">
      <c r="H134" s="107"/>
      <c r="K134" s="107"/>
    </row>
    <row r="135" spans="8:11" s="10" customFormat="1" x14ac:dyDescent="0.2">
      <c r="H135" s="107"/>
      <c r="K135" s="107"/>
    </row>
    <row r="136" spans="8:11" s="10" customFormat="1" x14ac:dyDescent="0.2">
      <c r="H136" s="107"/>
      <c r="K136" s="107"/>
    </row>
  </sheetData>
  <autoFilter ref="A16:N16" xr:uid="{4D7527E6-30F4-402A-8C01-DF357824D8BF}">
    <filterColumn colId="1" showButton="0"/>
    <filterColumn colId="2" showButton="0"/>
    <filterColumn colId="3" showButton="0"/>
  </autoFilter>
  <mergeCells count="30">
    <mergeCell ref="A1:B3"/>
    <mergeCell ref="C1:M2"/>
    <mergeCell ref="C3:M3"/>
    <mergeCell ref="A5:B6"/>
    <mergeCell ref="C5:C6"/>
    <mergeCell ref="D5:E6"/>
    <mergeCell ref="F5:F6"/>
    <mergeCell ref="H5:H6"/>
    <mergeCell ref="I5:I6"/>
    <mergeCell ref="K5:L6"/>
    <mergeCell ref="B19:E19"/>
    <mergeCell ref="M5:M6"/>
    <mergeCell ref="C8:M8"/>
    <mergeCell ref="A10:B10"/>
    <mergeCell ref="C10:M10"/>
    <mergeCell ref="A12:B12"/>
    <mergeCell ref="C12:M12"/>
    <mergeCell ref="A14:B14"/>
    <mergeCell ref="C14:M14"/>
    <mergeCell ref="B16:E16"/>
    <mergeCell ref="B17:E17"/>
    <mergeCell ref="B18:E18"/>
    <mergeCell ref="A31:E31"/>
    <mergeCell ref="A32:E32"/>
    <mergeCell ref="B20:E20"/>
    <mergeCell ref="A24:C24"/>
    <mergeCell ref="D24:L24"/>
    <mergeCell ref="A25:C26"/>
    <mergeCell ref="D25:L26"/>
    <mergeCell ref="A30:E30"/>
  </mergeCells>
  <pageMargins left="0.70866141732283472" right="0.70866141732283472" top="0.74803149606299213" bottom="0.74803149606299213" header="0.31496062992125984" footer="0.31496062992125984"/>
  <pageSetup scale="30" fitToHeight="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5229-C36C-4822-B898-803AF5E1B0F4}">
  <sheetPr>
    <pageSetUpPr fitToPage="1"/>
  </sheetPr>
  <dimension ref="A1:Q34"/>
  <sheetViews>
    <sheetView topLeftCell="G21" zoomScale="93" zoomScaleNormal="93" zoomScaleSheetLayoutView="100" zoomScalePageLayoutView="64" workbookViewId="0">
      <selection activeCell="L21" sqref="L21:L23"/>
    </sheetView>
  </sheetViews>
  <sheetFormatPr baseColWidth="10" defaultRowHeight="12" x14ac:dyDescent="0.2"/>
  <cols>
    <col min="1" max="1" width="8" style="57" customWidth="1"/>
    <col min="2" max="2" width="18.85546875" style="57" customWidth="1"/>
    <col min="3" max="3" width="14.140625" style="57" customWidth="1"/>
    <col min="4" max="4" width="15.140625" style="57" customWidth="1"/>
    <col min="5" max="6" width="25.140625" style="57" customWidth="1"/>
    <col min="7" max="7" width="25.42578125" style="57" customWidth="1"/>
    <col min="8" max="8" width="53" style="57" customWidth="1"/>
    <col min="9" max="9" width="26.28515625" style="57" customWidth="1"/>
    <col min="10" max="10" width="17" style="57" customWidth="1"/>
    <col min="11" max="11" width="14" style="57" bestFit="1" customWidth="1"/>
    <col min="12" max="12" width="15.85546875" style="709" customWidth="1"/>
    <col min="13" max="13" width="16" style="57" customWidth="1"/>
    <col min="14" max="14" width="14.5703125" style="57" customWidth="1"/>
    <col min="15" max="15" width="16.42578125" style="57" customWidth="1"/>
    <col min="16" max="16" width="13.42578125" style="57" customWidth="1"/>
    <col min="17" max="17" width="19.7109375" style="57" customWidth="1"/>
    <col min="18" max="18" width="4.85546875" style="57" customWidth="1"/>
    <col min="19" max="16384" width="11.42578125" style="57"/>
  </cols>
  <sheetData>
    <row r="1" spans="1:17" s="706" customFormat="1" ht="23.25" customHeight="1" x14ac:dyDescent="0.2">
      <c r="A1" s="1418"/>
      <c r="B1" s="1419"/>
      <c r="C1" s="1394" t="s">
        <v>147</v>
      </c>
      <c r="D1" s="1395"/>
      <c r="E1" s="1395"/>
      <c r="F1" s="1395"/>
      <c r="G1" s="1395"/>
      <c r="H1" s="1395"/>
      <c r="I1" s="1395"/>
      <c r="J1" s="1395"/>
      <c r="K1" s="1395"/>
      <c r="L1" s="1395"/>
      <c r="M1" s="1395"/>
      <c r="N1" s="1395"/>
      <c r="O1" s="1396"/>
      <c r="P1" s="613" t="s">
        <v>148</v>
      </c>
      <c r="Q1" s="705" t="s">
        <v>149</v>
      </c>
    </row>
    <row r="2" spans="1:17" s="706" customFormat="1" ht="23.25" customHeight="1" x14ac:dyDescent="0.2">
      <c r="A2" s="1420"/>
      <c r="B2" s="1421"/>
      <c r="C2" s="1424"/>
      <c r="D2" s="1425"/>
      <c r="E2" s="1425"/>
      <c r="F2" s="1425"/>
      <c r="G2" s="1425"/>
      <c r="H2" s="1425"/>
      <c r="I2" s="1425"/>
      <c r="J2" s="1425"/>
      <c r="K2" s="1425"/>
      <c r="L2" s="1425"/>
      <c r="M2" s="1425"/>
      <c r="N2" s="1425"/>
      <c r="O2" s="1426"/>
      <c r="P2" s="613" t="s">
        <v>150</v>
      </c>
      <c r="Q2" s="707" t="s">
        <v>931</v>
      </c>
    </row>
    <row r="3" spans="1:17" s="706" customFormat="1" ht="23.25" customHeight="1" x14ac:dyDescent="0.2">
      <c r="A3" s="1422"/>
      <c r="B3" s="1423"/>
      <c r="C3" s="1427" t="s">
        <v>152</v>
      </c>
      <c r="D3" s="1428"/>
      <c r="E3" s="1428"/>
      <c r="F3" s="1428"/>
      <c r="G3" s="1428"/>
      <c r="H3" s="1428"/>
      <c r="I3" s="1428"/>
      <c r="J3" s="1428"/>
      <c r="K3" s="1428"/>
      <c r="L3" s="1428"/>
      <c r="M3" s="1428"/>
      <c r="N3" s="1428"/>
      <c r="O3" s="1429"/>
      <c r="P3" s="613" t="s">
        <v>153</v>
      </c>
      <c r="Q3" s="707" t="s">
        <v>932</v>
      </c>
    </row>
    <row r="4" spans="1:17" x14ac:dyDescent="0.2">
      <c r="A4" s="708"/>
    </row>
    <row r="5" spans="1:17" ht="16.5" customHeight="1" x14ac:dyDescent="0.2">
      <c r="A5" s="1430" t="s">
        <v>35</v>
      </c>
      <c r="B5" s="1430"/>
      <c r="C5" s="1410">
        <v>43795</v>
      </c>
      <c r="D5" s="1430" t="s">
        <v>83</v>
      </c>
      <c r="E5" s="1430"/>
      <c r="F5" s="710"/>
      <c r="G5" s="1410">
        <v>43809</v>
      </c>
      <c r="I5" s="1319" t="s">
        <v>37</v>
      </c>
      <c r="J5" s="1410"/>
      <c r="L5" s="1319" t="s">
        <v>38</v>
      </c>
      <c r="M5" s="1431"/>
      <c r="N5" s="1410">
        <f>MAX(L21:L23)</f>
        <v>43920</v>
      </c>
    </row>
    <row r="6" spans="1:17" ht="15.75" customHeight="1" x14ac:dyDescent="0.2">
      <c r="A6" s="1430"/>
      <c r="B6" s="1430"/>
      <c r="C6" s="1411"/>
      <c r="D6" s="1430"/>
      <c r="E6" s="1430"/>
      <c r="F6" s="710"/>
      <c r="G6" s="1411"/>
      <c r="I6" s="1319"/>
      <c r="J6" s="1411"/>
      <c r="L6" s="1319"/>
      <c r="M6" s="1431"/>
      <c r="N6" s="1411"/>
    </row>
    <row r="7" spans="1:17" ht="10.5" customHeight="1" x14ac:dyDescent="0.2">
      <c r="A7" s="708"/>
    </row>
    <row r="8" spans="1:17" ht="27" customHeight="1" x14ac:dyDescent="0.2">
      <c r="A8" s="711" t="s">
        <v>39</v>
      </c>
      <c r="C8" s="1412" t="s">
        <v>1475</v>
      </c>
      <c r="D8" s="1413"/>
      <c r="E8" s="1413"/>
      <c r="F8" s="1413"/>
      <c r="G8" s="1413"/>
      <c r="H8" s="1413"/>
      <c r="I8" s="1413"/>
      <c r="J8" s="1413"/>
      <c r="K8" s="1413"/>
      <c r="L8" s="1413"/>
      <c r="M8" s="1413"/>
      <c r="N8" s="1413"/>
      <c r="O8" s="1413"/>
      <c r="P8" s="1413"/>
      <c r="Q8" s="1414"/>
    </row>
    <row r="9" spans="1:17" ht="9" customHeight="1" x14ac:dyDescent="0.2">
      <c r="A9" s="711"/>
    </row>
    <row r="10" spans="1:17" ht="78.75" customHeight="1" x14ac:dyDescent="0.2">
      <c r="A10" s="1415" t="s">
        <v>41</v>
      </c>
      <c r="B10" s="1416"/>
      <c r="C10" s="1407" t="s">
        <v>1476</v>
      </c>
      <c r="D10" s="1413"/>
      <c r="E10" s="1413"/>
      <c r="F10" s="1413"/>
      <c r="G10" s="1413"/>
      <c r="H10" s="1413"/>
      <c r="I10" s="1413"/>
      <c r="J10" s="1413"/>
      <c r="K10" s="1413"/>
      <c r="L10" s="1413"/>
      <c r="M10" s="1413"/>
      <c r="N10" s="1413"/>
      <c r="O10" s="1413"/>
      <c r="P10" s="1413"/>
      <c r="Q10" s="1414"/>
    </row>
    <row r="11" spans="1:17" ht="12" customHeight="1" x14ac:dyDescent="0.2">
      <c r="A11" s="712"/>
      <c r="B11" s="712"/>
      <c r="C11" s="70"/>
      <c r="D11" s="70"/>
      <c r="E11" s="70"/>
      <c r="F11" s="70"/>
      <c r="G11" s="70"/>
      <c r="H11" s="70"/>
      <c r="I11" s="70"/>
      <c r="J11" s="70"/>
      <c r="K11" s="70"/>
      <c r="L11" s="70"/>
      <c r="M11" s="70"/>
      <c r="N11" s="70"/>
    </row>
    <row r="12" spans="1:17" ht="72.75" customHeight="1" x14ac:dyDescent="0.2">
      <c r="A12" s="1415" t="s">
        <v>43</v>
      </c>
      <c r="B12" s="1416"/>
      <c r="C12" s="1407" t="s">
        <v>1477</v>
      </c>
      <c r="D12" s="1413"/>
      <c r="E12" s="1413"/>
      <c r="F12" s="1413"/>
      <c r="G12" s="1413"/>
      <c r="H12" s="1413"/>
      <c r="I12" s="1413"/>
      <c r="J12" s="1413"/>
      <c r="K12" s="1413"/>
      <c r="L12" s="1413"/>
      <c r="M12" s="1413"/>
      <c r="N12" s="1413"/>
      <c r="O12" s="1413"/>
      <c r="P12" s="1413"/>
      <c r="Q12" s="1414"/>
    </row>
    <row r="13" spans="1:17" ht="10.5" customHeight="1" x14ac:dyDescent="0.2">
      <c r="A13" s="712"/>
      <c r="B13" s="712"/>
      <c r="C13" s="70"/>
      <c r="D13" s="70"/>
      <c r="E13" s="70"/>
      <c r="F13" s="70"/>
      <c r="G13" s="70"/>
      <c r="H13" s="70"/>
      <c r="I13" s="70"/>
      <c r="J13" s="70"/>
      <c r="K13" s="70"/>
      <c r="L13" s="70"/>
      <c r="M13" s="70"/>
      <c r="N13" s="70"/>
    </row>
    <row r="14" spans="1:17" ht="42" customHeight="1" x14ac:dyDescent="0.2">
      <c r="A14" s="1415" t="s">
        <v>45</v>
      </c>
      <c r="B14" s="1416"/>
      <c r="C14" s="1407" t="s">
        <v>1115</v>
      </c>
      <c r="D14" s="1413"/>
      <c r="E14" s="1413"/>
      <c r="F14" s="1413"/>
      <c r="G14" s="1413"/>
      <c r="H14" s="1413"/>
      <c r="I14" s="1413"/>
      <c r="J14" s="1413"/>
      <c r="K14" s="1413"/>
      <c r="L14" s="1413"/>
      <c r="M14" s="1413"/>
      <c r="N14" s="1413"/>
      <c r="O14" s="1413"/>
      <c r="P14" s="1413"/>
      <c r="Q14" s="1414"/>
    </row>
    <row r="15" spans="1:17" ht="16.5" hidden="1" customHeight="1" x14ac:dyDescent="0.2">
      <c r="A15" s="712"/>
      <c r="B15" s="712"/>
      <c r="C15" s="70"/>
      <c r="D15" s="70"/>
      <c r="E15" s="70"/>
      <c r="F15" s="70"/>
      <c r="G15" s="70"/>
      <c r="H15" s="70"/>
      <c r="I15" s="70"/>
      <c r="J15" s="70"/>
      <c r="K15" s="70"/>
      <c r="L15" s="70"/>
      <c r="M15" s="70"/>
      <c r="N15" s="70"/>
    </row>
    <row r="16" spans="1:17" ht="9" hidden="1" customHeight="1" x14ac:dyDescent="0.2">
      <c r="A16" s="711"/>
    </row>
    <row r="17" spans="1:17" ht="9" hidden="1" customHeight="1" x14ac:dyDescent="0.2">
      <c r="A17" s="708"/>
    </row>
    <row r="18" spans="1:17" ht="18.75" customHeight="1" x14ac:dyDescent="0.2">
      <c r="A18" s="708" t="s">
        <v>47</v>
      </c>
    </row>
    <row r="19" spans="1:17" ht="9" customHeight="1" x14ac:dyDescent="0.2">
      <c r="A19" s="708"/>
    </row>
    <row r="20" spans="1:17" s="614" customFormat="1" ht="63.75" customHeight="1" thickBot="1" x14ac:dyDescent="0.3">
      <c r="A20" s="152" t="s">
        <v>48</v>
      </c>
      <c r="B20" s="1367" t="s">
        <v>1478</v>
      </c>
      <c r="C20" s="1368"/>
      <c r="D20" s="1368"/>
      <c r="E20" s="1369"/>
      <c r="F20" s="620" t="s">
        <v>1479</v>
      </c>
      <c r="G20" s="620" t="s">
        <v>50</v>
      </c>
      <c r="H20" s="448" t="s">
        <v>51</v>
      </c>
      <c r="I20" s="576" t="s">
        <v>52</v>
      </c>
      <c r="J20" s="448" t="s">
        <v>53</v>
      </c>
      <c r="K20" s="448" t="s">
        <v>54</v>
      </c>
      <c r="L20" s="713" t="s">
        <v>55</v>
      </c>
      <c r="M20" s="448" t="s">
        <v>56</v>
      </c>
      <c r="N20" s="448" t="s">
        <v>57</v>
      </c>
      <c r="O20" s="448" t="s">
        <v>58</v>
      </c>
      <c r="P20" s="448" t="s">
        <v>158</v>
      </c>
      <c r="Q20" s="448" t="s">
        <v>60</v>
      </c>
    </row>
    <row r="21" spans="1:17" ht="108.75" customHeight="1" x14ac:dyDescent="0.2">
      <c r="A21" s="714">
        <v>1</v>
      </c>
      <c r="B21" s="1417" t="s">
        <v>1480</v>
      </c>
      <c r="C21" s="1417"/>
      <c r="D21" s="1417"/>
      <c r="E21" s="1417"/>
      <c r="F21" s="570" t="s">
        <v>1481</v>
      </c>
      <c r="G21" s="715" t="s">
        <v>1482</v>
      </c>
      <c r="H21" s="450" t="s">
        <v>1483</v>
      </c>
      <c r="I21" s="602" t="s">
        <v>1484</v>
      </c>
      <c r="J21" s="122" t="s">
        <v>1485</v>
      </c>
      <c r="K21" s="122">
        <v>1</v>
      </c>
      <c r="L21" s="716">
        <v>43845</v>
      </c>
      <c r="M21" s="456"/>
      <c r="N21" s="310"/>
      <c r="O21" s="456"/>
      <c r="P21" s="456"/>
      <c r="Q21" s="457"/>
    </row>
    <row r="22" spans="1:17" ht="99.75" customHeight="1" x14ac:dyDescent="0.2">
      <c r="A22" s="717">
        <v>2</v>
      </c>
      <c r="B22" s="873" t="s">
        <v>1486</v>
      </c>
      <c r="C22" s="873"/>
      <c r="D22" s="873"/>
      <c r="E22" s="873"/>
      <c r="F22" s="715" t="s">
        <v>1481</v>
      </c>
      <c r="G22" s="715" t="s">
        <v>1482</v>
      </c>
      <c r="H22" s="267" t="s">
        <v>1487</v>
      </c>
      <c r="I22" s="602" t="s">
        <v>1488</v>
      </c>
      <c r="J22" s="267" t="s">
        <v>1489</v>
      </c>
      <c r="K22" s="267">
        <v>1</v>
      </c>
      <c r="L22" s="718">
        <v>43860</v>
      </c>
      <c r="M22" s="66"/>
      <c r="N22" s="53"/>
      <c r="O22" s="66"/>
      <c r="P22" s="66"/>
      <c r="Q22" s="460"/>
    </row>
    <row r="23" spans="1:17" ht="108" customHeight="1" x14ac:dyDescent="0.2">
      <c r="A23" s="717">
        <v>3</v>
      </c>
      <c r="B23" s="1407" t="s">
        <v>1490</v>
      </c>
      <c r="C23" s="1408"/>
      <c r="D23" s="1408"/>
      <c r="E23" s="1409"/>
      <c r="F23" s="715" t="s">
        <v>1481</v>
      </c>
      <c r="G23" s="715" t="s">
        <v>1482</v>
      </c>
      <c r="H23" s="267" t="s">
        <v>1491</v>
      </c>
      <c r="I23" s="602" t="s">
        <v>1492</v>
      </c>
      <c r="J23" s="267" t="s">
        <v>1493</v>
      </c>
      <c r="K23" s="267">
        <v>2</v>
      </c>
      <c r="L23" s="718">
        <v>43920</v>
      </c>
      <c r="M23" s="66"/>
      <c r="N23" s="53"/>
      <c r="O23" s="66"/>
      <c r="P23" s="66"/>
      <c r="Q23" s="460"/>
    </row>
    <row r="24" spans="1:17" x14ac:dyDescent="0.2">
      <c r="O24" s="719"/>
    </row>
    <row r="25" spans="1:17" ht="3" customHeight="1" x14ac:dyDescent="0.2"/>
    <row r="26" spans="1:17" ht="33" customHeight="1" x14ac:dyDescent="0.2">
      <c r="A26" s="708" t="s">
        <v>77</v>
      </c>
    </row>
    <row r="27" spans="1:17" ht="0.75" customHeight="1" x14ac:dyDescent="0.2">
      <c r="A27" s="1398" t="s">
        <v>45</v>
      </c>
      <c r="B27" s="1398"/>
      <c r="C27" s="1398"/>
      <c r="D27" s="1399" t="s">
        <v>1115</v>
      </c>
      <c r="E27" s="1400"/>
      <c r="F27" s="1400"/>
      <c r="G27" s="1400"/>
      <c r="H27" s="1400"/>
      <c r="I27" s="1400"/>
      <c r="J27" s="1400"/>
      <c r="K27" s="1400"/>
      <c r="L27" s="1400"/>
      <c r="M27" s="1401"/>
    </row>
    <row r="28" spans="1:17" ht="17.25" hidden="1" customHeight="1" x14ac:dyDescent="0.2">
      <c r="A28" s="1398"/>
      <c r="B28" s="1398"/>
      <c r="C28" s="1398"/>
      <c r="D28" s="1402"/>
      <c r="E28" s="1403"/>
      <c r="F28" s="1403"/>
      <c r="G28" s="1403"/>
      <c r="H28" s="1403"/>
      <c r="I28" s="1403"/>
      <c r="J28" s="1403"/>
      <c r="K28" s="1403"/>
      <c r="L28" s="1403"/>
      <c r="M28" s="1404"/>
    </row>
    <row r="29" spans="1:17" ht="15" x14ac:dyDescent="0.25">
      <c r="A29"/>
      <c r="B29"/>
      <c r="C29"/>
      <c r="D29"/>
      <c r="E29"/>
      <c r="F29"/>
      <c r="G29"/>
      <c r="H29"/>
      <c r="I29"/>
      <c r="J29"/>
      <c r="K29"/>
      <c r="L29"/>
      <c r="M29"/>
      <c r="N29"/>
      <c r="O29"/>
      <c r="P29"/>
      <c r="Q29"/>
    </row>
    <row r="32" spans="1:17" ht="32.25" customHeight="1" x14ac:dyDescent="0.2">
      <c r="A32" s="1405" t="s">
        <v>78</v>
      </c>
      <c r="B32" s="1405"/>
      <c r="C32" s="1405"/>
      <c r="D32" s="1405"/>
      <c r="E32" s="1405"/>
      <c r="F32" s="720"/>
      <c r="G32" s="721" t="s">
        <v>270</v>
      </c>
      <c r="H32" s="721" t="s">
        <v>271</v>
      </c>
    </row>
    <row r="33" spans="1:8" ht="30.75" customHeight="1" x14ac:dyDescent="0.2">
      <c r="A33" s="1406" t="s">
        <v>81</v>
      </c>
      <c r="B33" s="1406"/>
      <c r="C33" s="1406"/>
      <c r="D33" s="1406"/>
      <c r="E33" s="1406"/>
      <c r="F33" s="722"/>
      <c r="G33" s="723"/>
      <c r="H33" s="724">
        <v>1</v>
      </c>
    </row>
    <row r="34" spans="1:8" ht="32.25" customHeight="1" x14ac:dyDescent="0.2">
      <c r="A34" s="1406" t="s">
        <v>82</v>
      </c>
      <c r="B34" s="1406"/>
      <c r="C34" s="1406"/>
      <c r="D34" s="1406"/>
      <c r="E34" s="1406"/>
      <c r="F34" s="722"/>
      <c r="G34" s="725"/>
      <c r="H34" s="56"/>
    </row>
  </sheetData>
  <mergeCells count="27">
    <mergeCell ref="A1:B3"/>
    <mergeCell ref="C1:O2"/>
    <mergeCell ref="C3:O3"/>
    <mergeCell ref="A5:B6"/>
    <mergeCell ref="C5:C6"/>
    <mergeCell ref="D5:E6"/>
    <mergeCell ref="G5:G6"/>
    <mergeCell ref="I5:I6"/>
    <mergeCell ref="J5:J6"/>
    <mergeCell ref="L5:M6"/>
    <mergeCell ref="B23:E23"/>
    <mergeCell ref="N5:N6"/>
    <mergeCell ref="C8:Q8"/>
    <mergeCell ref="A10:B10"/>
    <mergeCell ref="C10:Q10"/>
    <mergeCell ref="A12:B12"/>
    <mergeCell ref="C12:Q12"/>
    <mergeCell ref="A14:B14"/>
    <mergeCell ref="C14:Q14"/>
    <mergeCell ref="B20:E20"/>
    <mergeCell ref="B21:E21"/>
    <mergeCell ref="B22:E22"/>
    <mergeCell ref="A27:C28"/>
    <mergeCell ref="D27:M28"/>
    <mergeCell ref="A32:E32"/>
    <mergeCell ref="A33:E33"/>
    <mergeCell ref="A34:E34"/>
  </mergeCells>
  <pageMargins left="0.35433070866141736" right="0.23622047244094491" top="0.47244094488188981" bottom="0.39370078740157483" header="0.31496062992125984" footer="0.31496062992125984"/>
  <pageSetup scale="38" orientation="landscape" r:id="rId1"/>
  <headerFooter>
    <oddFooter xml:space="preserve">&amp;CPágina &amp;P de &amp;N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3092-117C-4810-AA09-74312E990E60}">
  <sheetPr>
    <pageSetUpPr fitToPage="1"/>
  </sheetPr>
  <dimension ref="A1:P32"/>
  <sheetViews>
    <sheetView topLeftCell="G24" zoomScale="85" zoomScaleNormal="85" zoomScaleSheetLayoutView="80" zoomScalePageLayoutView="64" workbookViewId="0">
      <selection activeCell="K24" sqref="K24"/>
    </sheetView>
  </sheetViews>
  <sheetFormatPr baseColWidth="10" defaultRowHeight="12.75" x14ac:dyDescent="0.2"/>
  <cols>
    <col min="1" max="1" width="11.140625" style="1" customWidth="1"/>
    <col min="2" max="2" width="18.85546875" style="1" customWidth="1"/>
    <col min="3" max="3" width="22" style="1" customWidth="1"/>
    <col min="4" max="4" width="44.28515625" style="1" customWidth="1"/>
    <col min="5" max="5" width="54.7109375" style="1" customWidth="1"/>
    <col min="6" max="6" width="61.140625" style="1" customWidth="1"/>
    <col min="7" max="7" width="63.85546875" style="1" customWidth="1"/>
    <col min="8" max="8" width="23.7109375" style="1" customWidth="1"/>
    <col min="9" max="9" width="17" style="1" customWidth="1"/>
    <col min="10" max="10" width="14" style="1" bestFit="1" customWidth="1"/>
    <col min="11" max="11" width="15.85546875" style="1" customWidth="1"/>
    <col min="12" max="12" width="16" style="1" customWidth="1"/>
    <col min="13" max="13" width="14.5703125" style="1" customWidth="1"/>
    <col min="14" max="14" width="16.42578125" style="1" customWidth="1"/>
    <col min="15" max="15" width="13.42578125" style="1" customWidth="1"/>
    <col min="16" max="16" width="19.7109375" style="1" customWidth="1"/>
    <col min="17" max="17" width="4.85546875" style="1" customWidth="1"/>
    <col min="18" max="16384" width="11.42578125" style="1"/>
  </cols>
  <sheetData>
    <row r="1" spans="1:16" customFormat="1" ht="23.25" customHeight="1" x14ac:dyDescent="0.25">
      <c r="A1" s="844"/>
      <c r="B1" s="845"/>
      <c r="C1" s="850" t="s">
        <v>147</v>
      </c>
      <c r="D1" s="851"/>
      <c r="E1" s="851"/>
      <c r="F1" s="851"/>
      <c r="G1" s="851"/>
      <c r="H1" s="851"/>
      <c r="I1" s="851"/>
      <c r="J1" s="851"/>
      <c r="K1" s="851"/>
      <c r="L1" s="851"/>
      <c r="M1" s="851"/>
      <c r="N1" s="852"/>
      <c r="O1" s="27" t="s">
        <v>148</v>
      </c>
      <c r="P1" s="102" t="s">
        <v>149</v>
      </c>
    </row>
    <row r="2" spans="1:16" customFormat="1" ht="23.25" customHeight="1" x14ac:dyDescent="0.25">
      <c r="A2" s="846"/>
      <c r="B2" s="847"/>
      <c r="C2" s="853"/>
      <c r="D2" s="854"/>
      <c r="E2" s="854"/>
      <c r="F2" s="854"/>
      <c r="G2" s="854"/>
      <c r="H2" s="854"/>
      <c r="I2" s="854"/>
      <c r="J2" s="854"/>
      <c r="K2" s="854"/>
      <c r="L2" s="854"/>
      <c r="M2" s="854"/>
      <c r="N2" s="855"/>
      <c r="O2" s="27" t="s">
        <v>150</v>
      </c>
      <c r="P2" s="103"/>
    </row>
    <row r="3" spans="1:16" customFormat="1" ht="23.25" customHeight="1" x14ac:dyDescent="0.25">
      <c r="A3" s="848"/>
      <c r="B3" s="849"/>
      <c r="C3" s="741" t="s">
        <v>152</v>
      </c>
      <c r="D3" s="888"/>
      <c r="E3" s="888"/>
      <c r="F3" s="888"/>
      <c r="G3" s="888"/>
      <c r="H3" s="888"/>
      <c r="I3" s="888"/>
      <c r="J3" s="888"/>
      <c r="K3" s="888"/>
      <c r="L3" s="888"/>
      <c r="M3" s="888"/>
      <c r="N3" s="742"/>
      <c r="O3" s="27" t="s">
        <v>153</v>
      </c>
      <c r="P3" s="103"/>
    </row>
    <row r="4" spans="1:16" ht="15.75" x14ac:dyDescent="0.25">
      <c r="A4" s="49"/>
    </row>
    <row r="5" spans="1:16" ht="16.5" customHeight="1" x14ac:dyDescent="0.2">
      <c r="A5" s="889" t="s">
        <v>35</v>
      </c>
      <c r="B5" s="889"/>
      <c r="C5" s="766">
        <v>43797</v>
      </c>
      <c r="D5" s="889" t="s">
        <v>83</v>
      </c>
      <c r="E5" s="566"/>
      <c r="F5" s="1317">
        <v>43826</v>
      </c>
      <c r="H5" s="893" t="s">
        <v>37</v>
      </c>
      <c r="I5" s="1317"/>
      <c r="K5" s="893" t="s">
        <v>38</v>
      </c>
      <c r="L5" s="894"/>
      <c r="M5" s="1317">
        <v>44012</v>
      </c>
    </row>
    <row r="6" spans="1:16" ht="15.75" customHeight="1" x14ac:dyDescent="0.2">
      <c r="A6" s="889"/>
      <c r="B6" s="889"/>
      <c r="C6" s="890"/>
      <c r="D6" s="889"/>
      <c r="E6" s="566"/>
      <c r="F6" s="1318"/>
      <c r="H6" s="893"/>
      <c r="I6" s="1318"/>
      <c r="K6" s="893"/>
      <c r="L6" s="894"/>
      <c r="M6" s="1318"/>
    </row>
    <row r="7" spans="1:16" ht="10.5" customHeight="1" x14ac:dyDescent="0.25">
      <c r="A7" s="49"/>
    </row>
    <row r="8" spans="1:16" ht="27" customHeight="1" x14ac:dyDescent="0.2">
      <c r="A8" s="51" t="s">
        <v>39</v>
      </c>
      <c r="C8" s="1438" t="s">
        <v>1496</v>
      </c>
      <c r="D8" s="1439"/>
      <c r="E8" s="1439"/>
      <c r="F8" s="1439"/>
      <c r="G8" s="1439"/>
      <c r="H8" s="1439"/>
      <c r="I8" s="1439"/>
      <c r="J8" s="1439"/>
      <c r="K8" s="1439"/>
      <c r="L8" s="1439"/>
      <c r="M8" s="1439"/>
      <c r="N8" s="1439"/>
      <c r="O8" s="1439"/>
      <c r="P8" s="1440"/>
    </row>
    <row r="9" spans="1:16" ht="9" customHeight="1" x14ac:dyDescent="0.2">
      <c r="A9" s="51"/>
    </row>
    <row r="10" spans="1:16" ht="35.25" customHeight="1" x14ac:dyDescent="0.2">
      <c r="A10" s="886" t="s">
        <v>41</v>
      </c>
      <c r="B10" s="886"/>
      <c r="C10" s="800" t="s">
        <v>1497</v>
      </c>
      <c r="D10" s="798"/>
      <c r="E10" s="798"/>
      <c r="F10" s="798"/>
      <c r="G10" s="798"/>
      <c r="H10" s="798"/>
      <c r="I10" s="798"/>
      <c r="J10" s="798"/>
      <c r="K10" s="798"/>
      <c r="L10" s="798"/>
      <c r="M10" s="798"/>
      <c r="N10" s="798"/>
      <c r="O10" s="798"/>
      <c r="P10" s="799"/>
    </row>
    <row r="11" spans="1:16" ht="12" customHeight="1" x14ac:dyDescent="0.2">
      <c r="A11" s="568"/>
      <c r="B11" s="568"/>
      <c r="C11" s="3"/>
      <c r="D11" s="3"/>
      <c r="E11" s="3"/>
      <c r="F11" s="3"/>
      <c r="G11" s="3"/>
      <c r="H11" s="3"/>
      <c r="I11" s="3"/>
      <c r="J11" s="3"/>
      <c r="K11" s="3"/>
      <c r="L11" s="3"/>
      <c r="M11" s="3"/>
    </row>
    <row r="12" spans="1:16" ht="35.25" customHeight="1" x14ac:dyDescent="0.2">
      <c r="A12" s="886" t="s">
        <v>43</v>
      </c>
      <c r="B12" s="886"/>
      <c r="C12" s="800" t="s">
        <v>1498</v>
      </c>
      <c r="D12" s="798"/>
      <c r="E12" s="798"/>
      <c r="F12" s="798"/>
      <c r="G12" s="798"/>
      <c r="H12" s="798"/>
      <c r="I12" s="798"/>
      <c r="J12" s="798"/>
      <c r="K12" s="798"/>
      <c r="L12" s="798"/>
      <c r="M12" s="798"/>
      <c r="N12" s="798"/>
      <c r="O12" s="798"/>
      <c r="P12" s="799"/>
    </row>
    <row r="13" spans="1:16" ht="10.5" customHeight="1" x14ac:dyDescent="0.2">
      <c r="A13" s="568"/>
      <c r="B13" s="568"/>
      <c r="C13" s="3"/>
      <c r="D13" s="3"/>
      <c r="E13" s="3"/>
      <c r="F13" s="3"/>
      <c r="G13" s="3"/>
      <c r="H13" s="3"/>
      <c r="I13" s="3"/>
      <c r="J13" s="3"/>
      <c r="K13" s="3"/>
      <c r="L13" s="3"/>
      <c r="M13" s="3"/>
    </row>
    <row r="14" spans="1:16" ht="46.5" customHeight="1" x14ac:dyDescent="0.2">
      <c r="A14" s="886" t="s">
        <v>45</v>
      </c>
      <c r="B14" s="886"/>
      <c r="C14" s="797" t="s">
        <v>1499</v>
      </c>
      <c r="D14" s="798"/>
      <c r="E14" s="798"/>
      <c r="F14" s="798"/>
      <c r="G14" s="798"/>
      <c r="H14" s="798"/>
      <c r="I14" s="798"/>
      <c r="J14" s="798"/>
      <c r="K14" s="798"/>
      <c r="L14" s="798"/>
      <c r="M14" s="798"/>
      <c r="N14" s="798"/>
      <c r="O14" s="798"/>
      <c r="P14" s="799"/>
    </row>
    <row r="15" spans="1:16" ht="16.5" customHeight="1" x14ac:dyDescent="0.2">
      <c r="A15" s="568"/>
      <c r="B15" s="568"/>
      <c r="C15" s="3"/>
      <c r="D15" s="3"/>
      <c r="E15" s="3"/>
      <c r="F15" s="3"/>
      <c r="G15" s="3"/>
      <c r="H15" s="3"/>
      <c r="I15" s="3"/>
      <c r="J15" s="3"/>
      <c r="K15" s="3"/>
      <c r="L15" s="3"/>
      <c r="M15" s="3"/>
    </row>
    <row r="16" spans="1:16" ht="9" customHeight="1" x14ac:dyDescent="0.2">
      <c r="A16" s="51"/>
    </row>
    <row r="17" spans="1:16" ht="9" customHeight="1" x14ac:dyDescent="0.25">
      <c r="A17" s="49"/>
    </row>
    <row r="18" spans="1:16" ht="18.75" customHeight="1" x14ac:dyDescent="0.25">
      <c r="A18" s="49" t="s">
        <v>47</v>
      </c>
    </row>
    <row r="19" spans="1:16" ht="9" customHeight="1" x14ac:dyDescent="0.25">
      <c r="A19" s="49"/>
    </row>
    <row r="20" spans="1:16" s="614" customFormat="1" ht="36.75" customHeight="1" thickBot="1" x14ac:dyDescent="0.3">
      <c r="A20" s="726" t="s">
        <v>48</v>
      </c>
      <c r="B20" s="1299" t="s">
        <v>49</v>
      </c>
      <c r="C20" s="1300"/>
      <c r="D20" s="1300"/>
      <c r="E20" s="615" t="s">
        <v>1479</v>
      </c>
      <c r="F20" s="615" t="s">
        <v>50</v>
      </c>
      <c r="G20" s="447" t="s">
        <v>51</v>
      </c>
      <c r="H20" s="447" t="s">
        <v>52</v>
      </c>
      <c r="I20" s="447" t="s">
        <v>53</v>
      </c>
      <c r="J20" s="447" t="s">
        <v>54</v>
      </c>
      <c r="K20" s="447" t="s">
        <v>55</v>
      </c>
      <c r="L20" s="447" t="s">
        <v>56</v>
      </c>
      <c r="M20" s="447" t="s">
        <v>57</v>
      </c>
      <c r="N20" s="447" t="s">
        <v>58</v>
      </c>
      <c r="O20" s="447" t="s">
        <v>158</v>
      </c>
      <c r="P20" s="447" t="s">
        <v>60</v>
      </c>
    </row>
    <row r="21" spans="1:16" s="57" customFormat="1" ht="304.5" customHeight="1" x14ac:dyDescent="0.2">
      <c r="A21" s="727">
        <v>1</v>
      </c>
      <c r="B21" s="1432" t="s">
        <v>1500</v>
      </c>
      <c r="C21" s="1432"/>
      <c r="D21" s="1432"/>
      <c r="E21" s="728" t="s">
        <v>1501</v>
      </c>
      <c r="F21" s="729" t="s">
        <v>1502</v>
      </c>
      <c r="G21" s="450" t="s">
        <v>1503</v>
      </c>
      <c r="H21" s="450" t="s">
        <v>1504</v>
      </c>
      <c r="I21" s="450" t="s">
        <v>1505</v>
      </c>
      <c r="J21" s="451">
        <v>1</v>
      </c>
      <c r="K21" s="730" t="s">
        <v>1506</v>
      </c>
      <c r="L21" s="453"/>
      <c r="M21" s="454"/>
      <c r="N21" s="453"/>
      <c r="O21" s="453"/>
      <c r="P21" s="455"/>
    </row>
    <row r="22" spans="1:16" s="57" customFormat="1" ht="369" customHeight="1" x14ac:dyDescent="0.2">
      <c r="A22" s="717">
        <v>2</v>
      </c>
      <c r="B22" s="1433" t="s">
        <v>1507</v>
      </c>
      <c r="C22" s="1433"/>
      <c r="D22" s="1433"/>
      <c r="E22" s="729" t="s">
        <v>1508</v>
      </c>
      <c r="F22" s="729" t="s">
        <v>1509</v>
      </c>
      <c r="G22" s="267" t="s">
        <v>1510</v>
      </c>
      <c r="H22" s="267" t="s">
        <v>1511</v>
      </c>
      <c r="I22" s="267" t="s">
        <v>1512</v>
      </c>
      <c r="J22" s="601">
        <v>1</v>
      </c>
      <c r="K22" s="86" t="s">
        <v>1513</v>
      </c>
      <c r="L22" s="50"/>
      <c r="M22" s="53"/>
      <c r="N22" s="66"/>
      <c r="O22" s="66"/>
      <c r="P22" s="460"/>
    </row>
    <row r="23" spans="1:16" s="57" customFormat="1" ht="265.5" customHeight="1" x14ac:dyDescent="0.2">
      <c r="A23" s="717">
        <v>3</v>
      </c>
      <c r="B23" s="1434" t="s">
        <v>1514</v>
      </c>
      <c r="C23" s="1434"/>
      <c r="D23" s="1434"/>
      <c r="E23" s="731" t="s">
        <v>1515</v>
      </c>
      <c r="F23" s="603" t="s">
        <v>1516</v>
      </c>
      <c r="G23" s="66" t="s">
        <v>1517</v>
      </c>
      <c r="H23" s="267" t="s">
        <v>1518</v>
      </c>
      <c r="I23" s="601" t="s">
        <v>1519</v>
      </c>
      <c r="J23" s="601">
        <v>1</v>
      </c>
      <c r="K23" s="86">
        <v>43847</v>
      </c>
      <c r="L23" s="66"/>
      <c r="M23" s="53"/>
      <c r="N23" s="66"/>
      <c r="O23" s="66"/>
      <c r="P23" s="460"/>
    </row>
    <row r="24" spans="1:16" s="57" customFormat="1" ht="194.25" customHeight="1" x14ac:dyDescent="0.2">
      <c r="A24" s="717">
        <v>4</v>
      </c>
      <c r="B24" s="1435" t="s">
        <v>1520</v>
      </c>
      <c r="C24" s="1435"/>
      <c r="D24" s="1435"/>
      <c r="E24" s="732" t="s">
        <v>1521</v>
      </c>
      <c r="F24" s="733" t="s">
        <v>1522</v>
      </c>
      <c r="G24" s="734" t="s">
        <v>1523</v>
      </c>
      <c r="H24" s="267" t="s">
        <v>1524</v>
      </c>
      <c r="I24" s="267" t="s">
        <v>1525</v>
      </c>
      <c r="J24" s="601">
        <v>1</v>
      </c>
      <c r="K24" s="86">
        <v>43797</v>
      </c>
      <c r="L24" s="66"/>
      <c r="M24" s="53"/>
      <c r="N24" s="66"/>
      <c r="O24" s="66"/>
      <c r="P24" s="460"/>
    </row>
    <row r="25" spans="1:16" s="57" customFormat="1" ht="260.25" customHeight="1" x14ac:dyDescent="0.2">
      <c r="A25" s="717">
        <v>5</v>
      </c>
      <c r="B25" s="1436" t="s">
        <v>1526</v>
      </c>
      <c r="C25" s="1436"/>
      <c r="D25" s="1436"/>
      <c r="E25" s="735" t="s">
        <v>1527</v>
      </c>
      <c r="F25" s="736" t="s">
        <v>1528</v>
      </c>
      <c r="G25" s="267" t="s">
        <v>1529</v>
      </c>
      <c r="H25" s="267" t="s">
        <v>1530</v>
      </c>
      <c r="I25" s="601" t="s">
        <v>1531</v>
      </c>
      <c r="J25" s="601">
        <v>1</v>
      </c>
      <c r="K25" s="86" t="s">
        <v>1532</v>
      </c>
      <c r="L25" s="86"/>
      <c r="M25" s="53"/>
      <c r="N25" s="66"/>
      <c r="O25" s="66"/>
      <c r="P25" s="460"/>
    </row>
    <row r="26" spans="1:16" s="57" customFormat="1" ht="145.5" customHeight="1" thickBot="1" x14ac:dyDescent="0.25">
      <c r="A26" s="737">
        <v>6</v>
      </c>
      <c r="B26" s="1437" t="s">
        <v>1533</v>
      </c>
      <c r="C26" s="1437"/>
      <c r="D26" s="1437"/>
      <c r="E26" s="594" t="s">
        <v>784</v>
      </c>
      <c r="F26" s="594" t="s">
        <v>1534</v>
      </c>
      <c r="G26" s="648" t="s">
        <v>590</v>
      </c>
      <c r="H26" s="648" t="s">
        <v>1535</v>
      </c>
      <c r="I26" s="648" t="s">
        <v>603</v>
      </c>
      <c r="J26" s="467">
        <v>2</v>
      </c>
      <c r="K26" s="647">
        <v>43861</v>
      </c>
      <c r="L26" s="468"/>
      <c r="M26" s="469"/>
      <c r="N26" s="468"/>
      <c r="O26" s="468"/>
      <c r="P26" s="470"/>
    </row>
    <row r="27" spans="1:16" s="58" customFormat="1" ht="14.25" x14ac:dyDescent="0.2">
      <c r="N27" s="59"/>
    </row>
    <row r="28" spans="1:16" ht="3" customHeight="1" x14ac:dyDescent="0.2"/>
    <row r="29" spans="1:16" x14ac:dyDescent="0.2">
      <c r="A29" s="2" t="s">
        <v>77</v>
      </c>
      <c r="K29" s="198"/>
    </row>
    <row r="30" spans="1:16" ht="32.25" customHeight="1" x14ac:dyDescent="0.25">
      <c r="A30" s="1283" t="s">
        <v>78</v>
      </c>
      <c r="B30" s="1283"/>
      <c r="C30" s="1283"/>
      <c r="D30" s="1283"/>
      <c r="E30" s="473" t="s">
        <v>270</v>
      </c>
      <c r="F30" s="473" t="s">
        <v>271</v>
      </c>
    </row>
    <row r="31" spans="1:16" ht="63" customHeight="1" x14ac:dyDescent="0.2">
      <c r="A31" s="1284" t="s">
        <v>81</v>
      </c>
      <c r="B31" s="1284"/>
      <c r="C31" s="1284"/>
      <c r="D31" s="1284"/>
      <c r="E31" s="475"/>
      <c r="F31" s="68">
        <v>1</v>
      </c>
    </row>
    <row r="32" spans="1:16" ht="58.5" customHeight="1" x14ac:dyDescent="0.2">
      <c r="A32" s="1284" t="s">
        <v>82</v>
      </c>
      <c r="B32" s="1284"/>
      <c r="C32" s="1284"/>
      <c r="D32" s="1284"/>
      <c r="E32" s="477"/>
      <c r="F32" s="479"/>
    </row>
  </sheetData>
  <mergeCells count="28">
    <mergeCell ref="A1:B3"/>
    <mergeCell ref="C1:N2"/>
    <mergeCell ref="C3:N3"/>
    <mergeCell ref="A5:B6"/>
    <mergeCell ref="C5:C6"/>
    <mergeCell ref="D5:D6"/>
    <mergeCell ref="F5:F6"/>
    <mergeCell ref="H5:H6"/>
    <mergeCell ref="I5:I6"/>
    <mergeCell ref="K5:L6"/>
    <mergeCell ref="M5:M6"/>
    <mergeCell ref="C8:P8"/>
    <mergeCell ref="A10:B10"/>
    <mergeCell ref="C10:P10"/>
    <mergeCell ref="A12:B12"/>
    <mergeCell ref="C12:P12"/>
    <mergeCell ref="A32:D32"/>
    <mergeCell ref="A14:B14"/>
    <mergeCell ref="C14:P14"/>
    <mergeCell ref="B20:D20"/>
    <mergeCell ref="B21:D21"/>
    <mergeCell ref="B22:D22"/>
    <mergeCell ref="B23:D23"/>
    <mergeCell ref="B24:D24"/>
    <mergeCell ref="B25:D25"/>
    <mergeCell ref="B26:D26"/>
    <mergeCell ref="A30:D30"/>
    <mergeCell ref="A31:D31"/>
  </mergeCells>
  <pageMargins left="0.35433070866141736" right="0.23622047244094491" top="0.47244094488188981" bottom="0.39370078740157483" header="0.31496062992125984" footer="0.31496062992125984"/>
  <pageSetup scale="26" orientation="landscape" r:id="rId1"/>
  <headerFooter>
    <oddFooter xml:space="preserve">&amp;CPágina &amp;P de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AA0E3-D7AA-42B5-BB23-90EA62A193E5}">
  <dimension ref="A1:P33"/>
  <sheetViews>
    <sheetView topLeftCell="H14" zoomScaleNormal="100" workbookViewId="0">
      <selection activeCell="M19" sqref="M19"/>
    </sheetView>
  </sheetViews>
  <sheetFormatPr baseColWidth="10" defaultColWidth="11.42578125" defaultRowHeight="12.75" x14ac:dyDescent="0.2"/>
  <cols>
    <col min="1" max="1" width="11.140625" style="1" customWidth="1"/>
    <col min="2" max="2" width="18.85546875" style="1" customWidth="1"/>
    <col min="3" max="3" width="14.140625" style="1" customWidth="1"/>
    <col min="4" max="4" width="12.5703125" style="1" customWidth="1"/>
    <col min="5" max="5" width="5" style="1" hidden="1" customWidth="1"/>
    <col min="6" max="6" width="22.7109375" style="1" customWidth="1"/>
    <col min="7" max="7" width="42.7109375" style="1" customWidth="1"/>
    <col min="8" max="8" width="39.7109375" style="1" customWidth="1"/>
    <col min="9" max="9" width="31.85546875" style="1" customWidth="1"/>
    <col min="10" max="10" width="18.42578125" style="1" customWidth="1"/>
    <col min="11" max="11" width="22.5703125" style="1" customWidth="1"/>
    <col min="12" max="12" width="19.85546875" style="15" customWidth="1"/>
    <col min="13" max="13" width="23.7109375" style="1" customWidth="1"/>
    <col min="14" max="14" width="19.7109375" style="1" customWidth="1"/>
    <col min="15" max="15" width="27.42578125" style="1" customWidth="1"/>
    <col min="16" max="16" width="15.140625" style="1" customWidth="1"/>
    <col min="17" max="17" width="4.85546875" style="1" customWidth="1"/>
    <col min="18" max="16384" width="11.42578125" style="1"/>
  </cols>
  <sheetData>
    <row r="1" spans="1:16" ht="15" customHeight="1" x14ac:dyDescent="0.2">
      <c r="A1" s="769"/>
      <c r="B1" s="770"/>
      <c r="C1" s="775" t="s">
        <v>34</v>
      </c>
      <c r="D1" s="776"/>
      <c r="E1" s="776"/>
      <c r="F1" s="776"/>
      <c r="G1" s="776"/>
      <c r="H1" s="776"/>
      <c r="I1" s="776"/>
      <c r="J1" s="776"/>
      <c r="K1" s="777"/>
      <c r="L1" s="784"/>
      <c r="M1" s="785"/>
    </row>
    <row r="2" spans="1:16" ht="15" customHeight="1" x14ac:dyDescent="0.2">
      <c r="A2" s="771"/>
      <c r="B2" s="772"/>
      <c r="C2" s="778"/>
      <c r="D2" s="779"/>
      <c r="E2" s="779"/>
      <c r="F2" s="779"/>
      <c r="G2" s="779"/>
      <c r="H2" s="779"/>
      <c r="I2" s="779"/>
      <c r="J2" s="779"/>
      <c r="K2" s="780"/>
      <c r="L2" s="786"/>
      <c r="M2" s="787"/>
    </row>
    <row r="3" spans="1:16" ht="15" customHeight="1" x14ac:dyDescent="0.2">
      <c r="A3" s="771"/>
      <c r="B3" s="772"/>
      <c r="C3" s="778"/>
      <c r="D3" s="779"/>
      <c r="E3" s="779"/>
      <c r="F3" s="779"/>
      <c r="G3" s="779"/>
      <c r="H3" s="779"/>
      <c r="I3" s="779"/>
      <c r="J3" s="779"/>
      <c r="K3" s="780"/>
      <c r="L3" s="788"/>
      <c r="M3" s="789"/>
    </row>
    <row r="4" spans="1:16" ht="15" customHeight="1" thickBot="1" x14ac:dyDescent="0.25">
      <c r="A4" s="773"/>
      <c r="B4" s="774"/>
      <c r="C4" s="781"/>
      <c r="D4" s="782"/>
      <c r="E4" s="782"/>
      <c r="F4" s="782"/>
      <c r="G4" s="782"/>
      <c r="H4" s="782"/>
      <c r="I4" s="782"/>
      <c r="J4" s="782"/>
      <c r="K4" s="783"/>
      <c r="L4" s="790"/>
      <c r="M4" s="791"/>
    </row>
    <row r="5" spans="1:16" x14ac:dyDescent="0.2">
      <c r="A5" s="2"/>
    </row>
    <row r="6" spans="1:16" ht="16.5" customHeight="1" x14ac:dyDescent="0.2">
      <c r="A6" s="792" t="s">
        <v>35</v>
      </c>
      <c r="B6" s="792"/>
      <c r="C6" s="766">
        <v>42916</v>
      </c>
      <c r="D6" s="792" t="s">
        <v>83</v>
      </c>
      <c r="E6" s="792"/>
      <c r="F6" s="766">
        <v>42916</v>
      </c>
      <c r="H6" s="764" t="s">
        <v>37</v>
      </c>
      <c r="I6" s="766">
        <v>43829</v>
      </c>
      <c r="K6" s="764" t="s">
        <v>38</v>
      </c>
      <c r="L6" s="765"/>
      <c r="M6" s="766">
        <f>MAX(L17:L23)</f>
        <v>43921</v>
      </c>
    </row>
    <row r="7" spans="1:16" ht="15.75" customHeight="1" x14ac:dyDescent="0.2">
      <c r="A7" s="792"/>
      <c r="B7" s="792"/>
      <c r="C7" s="767"/>
      <c r="D7" s="792"/>
      <c r="E7" s="792"/>
      <c r="F7" s="804"/>
      <c r="H7" s="764"/>
      <c r="I7" s="767"/>
      <c r="K7" s="764"/>
      <c r="L7" s="765"/>
      <c r="M7" s="767"/>
    </row>
    <row r="8" spans="1:16" ht="10.5" customHeight="1" x14ac:dyDescent="0.2">
      <c r="A8" s="2"/>
    </row>
    <row r="9" spans="1:16" ht="23.25" customHeight="1" x14ac:dyDescent="0.2">
      <c r="A9" s="21" t="s">
        <v>39</v>
      </c>
      <c r="C9" s="797" t="s">
        <v>84</v>
      </c>
      <c r="D9" s="798"/>
      <c r="E9" s="798"/>
      <c r="F9" s="798"/>
      <c r="G9" s="798"/>
      <c r="H9" s="798"/>
      <c r="I9" s="798"/>
      <c r="J9" s="798"/>
      <c r="K9" s="798"/>
      <c r="L9" s="798"/>
      <c r="M9" s="799"/>
    </row>
    <row r="10" spans="1:16" ht="9" customHeight="1" x14ac:dyDescent="0.2">
      <c r="A10" s="21"/>
    </row>
    <row r="11" spans="1:16" ht="20.25" customHeight="1" x14ac:dyDescent="0.2">
      <c r="A11" s="768" t="s">
        <v>41</v>
      </c>
      <c r="B11" s="768"/>
      <c r="C11" s="800" t="s">
        <v>85</v>
      </c>
      <c r="D11" s="798"/>
      <c r="E11" s="798"/>
      <c r="F11" s="798"/>
      <c r="G11" s="798"/>
      <c r="H11" s="798"/>
      <c r="I11" s="798"/>
      <c r="J11" s="798"/>
      <c r="K11" s="798"/>
      <c r="L11" s="798"/>
      <c r="M11" s="799"/>
    </row>
    <row r="12" spans="1:16" ht="12" customHeight="1" x14ac:dyDescent="0.2">
      <c r="A12" s="556"/>
      <c r="B12" s="556"/>
      <c r="C12" s="3"/>
      <c r="D12" s="3"/>
      <c r="E12" s="3"/>
      <c r="F12" s="3"/>
      <c r="G12" s="3"/>
      <c r="H12" s="3"/>
      <c r="I12" s="3"/>
      <c r="J12" s="3"/>
      <c r="K12" s="3"/>
      <c r="L12" s="43"/>
      <c r="M12" s="3"/>
    </row>
    <row r="13" spans="1:16" ht="27" customHeight="1" x14ac:dyDescent="0.2">
      <c r="A13" s="768" t="s">
        <v>43</v>
      </c>
      <c r="B13" s="768"/>
      <c r="C13" s="801" t="s">
        <v>86</v>
      </c>
      <c r="D13" s="802"/>
      <c r="E13" s="802"/>
      <c r="F13" s="802"/>
      <c r="G13" s="802"/>
      <c r="H13" s="802"/>
      <c r="I13" s="802"/>
      <c r="J13" s="802"/>
      <c r="K13" s="802"/>
      <c r="L13" s="802"/>
      <c r="M13" s="803"/>
    </row>
    <row r="14" spans="1:16" ht="10.5" customHeight="1" x14ac:dyDescent="0.2">
      <c r="A14" s="556"/>
      <c r="B14" s="556"/>
      <c r="C14" s="3"/>
      <c r="D14" s="3"/>
      <c r="E14" s="3"/>
      <c r="F14" s="3"/>
      <c r="G14" s="3"/>
      <c r="H14" s="3"/>
      <c r="I14" s="3"/>
      <c r="J14" s="3"/>
      <c r="K14" s="3"/>
      <c r="L14" s="43"/>
      <c r="M14" s="3"/>
    </row>
    <row r="15" spans="1:16" ht="23.25" customHeight="1" x14ac:dyDescent="0.2">
      <c r="A15" s="768" t="s">
        <v>45</v>
      </c>
      <c r="B15" s="768"/>
      <c r="C15" s="800" t="s">
        <v>46</v>
      </c>
      <c r="D15" s="798"/>
      <c r="E15" s="798"/>
      <c r="F15" s="798"/>
      <c r="G15" s="798"/>
      <c r="H15" s="798"/>
      <c r="I15" s="798"/>
      <c r="J15" s="798"/>
      <c r="K15" s="798"/>
      <c r="L15" s="798"/>
      <c r="M15" s="799"/>
    </row>
    <row r="16" spans="1:16" ht="42" customHeight="1" x14ac:dyDescent="0.2">
      <c r="A16" s="191" t="s">
        <v>48</v>
      </c>
      <c r="B16" s="743" t="s">
        <v>49</v>
      </c>
      <c r="C16" s="744"/>
      <c r="D16" s="744"/>
      <c r="E16" s="745"/>
      <c r="F16" s="558" t="s">
        <v>50</v>
      </c>
      <c r="G16" s="191" t="s">
        <v>51</v>
      </c>
      <c r="H16" s="191" t="s">
        <v>52</v>
      </c>
      <c r="I16" s="191" t="s">
        <v>53</v>
      </c>
      <c r="J16" s="191" t="s">
        <v>54</v>
      </c>
      <c r="K16" s="191" t="s">
        <v>55</v>
      </c>
      <c r="L16" s="191" t="s">
        <v>56</v>
      </c>
      <c r="M16" s="191" t="s">
        <v>57</v>
      </c>
      <c r="N16" s="191" t="s">
        <v>58</v>
      </c>
      <c r="O16" s="191" t="s">
        <v>59</v>
      </c>
      <c r="P16" s="191" t="s">
        <v>60</v>
      </c>
    </row>
    <row r="17" spans="1:16" ht="69" customHeight="1" x14ac:dyDescent="0.2">
      <c r="A17" s="405">
        <v>1</v>
      </c>
      <c r="B17" s="794" t="s">
        <v>87</v>
      </c>
      <c r="C17" s="795"/>
      <c r="D17" s="795"/>
      <c r="E17" s="796"/>
      <c r="F17" s="653" t="s">
        <v>88</v>
      </c>
      <c r="G17" s="654" t="s">
        <v>89</v>
      </c>
      <c r="H17" s="406" t="s">
        <v>90</v>
      </c>
      <c r="I17" s="655" t="s">
        <v>91</v>
      </c>
      <c r="J17" s="656">
        <v>1</v>
      </c>
      <c r="K17" s="657">
        <v>43100</v>
      </c>
      <c r="L17" s="658">
        <v>43819</v>
      </c>
      <c r="M17" s="407">
        <v>1</v>
      </c>
      <c r="N17" s="406">
        <v>0</v>
      </c>
      <c r="O17" s="659" t="s">
        <v>1358</v>
      </c>
      <c r="P17" s="660"/>
    </row>
    <row r="18" spans="1:16" ht="54.75" customHeight="1" x14ac:dyDescent="0.2">
      <c r="A18" s="405">
        <v>2</v>
      </c>
      <c r="B18" s="794" t="s">
        <v>87</v>
      </c>
      <c r="C18" s="795"/>
      <c r="D18" s="795"/>
      <c r="E18" s="796"/>
      <c r="F18" s="653" t="s">
        <v>88</v>
      </c>
      <c r="G18" s="654" t="s">
        <v>93</v>
      </c>
      <c r="H18" s="406" t="s">
        <v>90</v>
      </c>
      <c r="I18" s="655" t="s">
        <v>94</v>
      </c>
      <c r="J18" s="656">
        <v>1</v>
      </c>
      <c r="K18" s="657">
        <v>43100</v>
      </c>
      <c r="L18" s="658">
        <v>43819</v>
      </c>
      <c r="M18" s="407">
        <v>1</v>
      </c>
      <c r="N18" s="406">
        <v>0</v>
      </c>
      <c r="O18" s="659" t="s">
        <v>1359</v>
      </c>
      <c r="P18" s="660"/>
    </row>
    <row r="19" spans="1:16" ht="36.75" customHeight="1" x14ac:dyDescent="0.2">
      <c r="A19" s="405">
        <v>4</v>
      </c>
      <c r="B19" s="793" t="s">
        <v>95</v>
      </c>
      <c r="C19" s="793"/>
      <c r="D19" s="793"/>
      <c r="E19" s="793"/>
      <c r="F19" s="653" t="s">
        <v>96</v>
      </c>
      <c r="G19" s="654" t="s">
        <v>98</v>
      </c>
      <c r="H19" s="406" t="s">
        <v>97</v>
      </c>
      <c r="I19" s="655" t="s">
        <v>99</v>
      </c>
      <c r="J19" s="656">
        <v>1</v>
      </c>
      <c r="K19" s="657">
        <v>43100</v>
      </c>
      <c r="L19" s="658">
        <v>43921</v>
      </c>
      <c r="M19" s="407">
        <v>0.9</v>
      </c>
      <c r="N19" s="406">
        <v>1</v>
      </c>
      <c r="O19" s="659" t="s">
        <v>1360</v>
      </c>
      <c r="P19" s="661" t="s">
        <v>1361</v>
      </c>
    </row>
    <row r="20" spans="1:16" ht="40.5" customHeight="1" x14ac:dyDescent="0.2">
      <c r="A20" s="405">
        <v>5</v>
      </c>
      <c r="B20" s="793" t="s">
        <v>100</v>
      </c>
      <c r="C20" s="793"/>
      <c r="D20" s="793"/>
      <c r="E20" s="793"/>
      <c r="F20" s="653" t="s">
        <v>96</v>
      </c>
      <c r="G20" s="654" t="s">
        <v>101</v>
      </c>
      <c r="H20" s="406" t="s">
        <v>90</v>
      </c>
      <c r="I20" s="655" t="s">
        <v>94</v>
      </c>
      <c r="J20" s="656">
        <v>1</v>
      </c>
      <c r="K20" s="657">
        <v>43100</v>
      </c>
      <c r="L20" s="658">
        <v>43819</v>
      </c>
      <c r="M20" s="407">
        <v>1</v>
      </c>
      <c r="N20" s="406">
        <v>0</v>
      </c>
      <c r="O20" s="659" t="s">
        <v>1362</v>
      </c>
      <c r="P20" s="660"/>
    </row>
    <row r="21" spans="1:16" ht="50.25" customHeight="1" x14ac:dyDescent="0.2">
      <c r="A21" s="405">
        <v>6</v>
      </c>
      <c r="B21" s="793" t="s">
        <v>102</v>
      </c>
      <c r="C21" s="793"/>
      <c r="D21" s="793"/>
      <c r="E21" s="793"/>
      <c r="F21" s="653" t="s">
        <v>96</v>
      </c>
      <c r="G21" s="654" t="s">
        <v>103</v>
      </c>
      <c r="H21" s="406" t="s">
        <v>90</v>
      </c>
      <c r="I21" s="655" t="s">
        <v>94</v>
      </c>
      <c r="J21" s="656">
        <v>1</v>
      </c>
      <c r="K21" s="657">
        <v>43100</v>
      </c>
      <c r="L21" s="658">
        <v>43819</v>
      </c>
      <c r="M21" s="407">
        <v>1</v>
      </c>
      <c r="N21" s="406">
        <v>0</v>
      </c>
      <c r="O21" s="659" t="s">
        <v>1363</v>
      </c>
      <c r="P21" s="660"/>
    </row>
    <row r="22" spans="1:16" ht="75" customHeight="1" x14ac:dyDescent="0.2">
      <c r="A22" s="405">
        <v>7</v>
      </c>
      <c r="B22" s="793" t="s">
        <v>104</v>
      </c>
      <c r="C22" s="793"/>
      <c r="D22" s="793"/>
      <c r="E22" s="793"/>
      <c r="F22" s="653" t="s">
        <v>96</v>
      </c>
      <c r="G22" s="654" t="s">
        <v>105</v>
      </c>
      <c r="H22" s="406" t="s">
        <v>90</v>
      </c>
      <c r="I22" s="655" t="s">
        <v>94</v>
      </c>
      <c r="J22" s="662">
        <v>1</v>
      </c>
      <c r="K22" s="657">
        <v>43100</v>
      </c>
      <c r="L22" s="658">
        <v>43819</v>
      </c>
      <c r="M22" s="407">
        <v>1</v>
      </c>
      <c r="N22" s="406">
        <v>0</v>
      </c>
      <c r="O22" s="659" t="s">
        <v>1364</v>
      </c>
      <c r="P22" s="660"/>
    </row>
    <row r="23" spans="1:16" ht="87" customHeight="1" x14ac:dyDescent="0.2">
      <c r="A23" s="405">
        <v>8</v>
      </c>
      <c r="B23" s="793" t="s">
        <v>106</v>
      </c>
      <c r="C23" s="793"/>
      <c r="D23" s="793"/>
      <c r="E23" s="793"/>
      <c r="F23" s="653" t="s">
        <v>96</v>
      </c>
      <c r="G23" s="654" t="s">
        <v>107</v>
      </c>
      <c r="H23" s="406" t="s">
        <v>90</v>
      </c>
      <c r="I23" s="655" t="s">
        <v>108</v>
      </c>
      <c r="J23" s="656">
        <v>1</v>
      </c>
      <c r="K23" s="657">
        <v>43100</v>
      </c>
      <c r="L23" s="658">
        <v>43819</v>
      </c>
      <c r="M23" s="407">
        <v>1</v>
      </c>
      <c r="N23" s="406">
        <v>0</v>
      </c>
      <c r="O23" s="659" t="s">
        <v>1365</v>
      </c>
      <c r="P23" s="660"/>
    </row>
    <row r="25" spans="1:16" ht="17.25" customHeight="1" x14ac:dyDescent="0.2">
      <c r="A25" s="752" t="s">
        <v>45</v>
      </c>
      <c r="B25" s="752"/>
      <c r="C25" s="752"/>
      <c r="D25" s="753" t="s">
        <v>109</v>
      </c>
      <c r="E25" s="754"/>
      <c r="F25" s="754"/>
      <c r="G25" s="754"/>
      <c r="H25" s="754"/>
      <c r="I25" s="754"/>
      <c r="J25" s="754"/>
      <c r="K25" s="754"/>
      <c r="L25" s="755"/>
    </row>
    <row r="26" spans="1:16" ht="17.25" customHeight="1" x14ac:dyDescent="0.2">
      <c r="A26" s="752"/>
      <c r="B26" s="752"/>
      <c r="C26" s="752"/>
      <c r="D26" s="756"/>
      <c r="E26" s="757"/>
      <c r="F26" s="757"/>
      <c r="G26" s="757"/>
      <c r="H26" s="757"/>
      <c r="I26" s="757"/>
      <c r="J26" s="757"/>
      <c r="K26" s="757"/>
      <c r="L26" s="758"/>
    </row>
    <row r="29" spans="1:16" ht="13.5" thickBot="1" x14ac:dyDescent="0.25"/>
    <row r="30" spans="1:16" x14ac:dyDescent="0.2">
      <c r="A30" s="759" t="s">
        <v>78</v>
      </c>
      <c r="B30" s="760"/>
      <c r="C30" s="760"/>
      <c r="D30" s="760"/>
      <c r="E30" s="760"/>
      <c r="F30" s="559" t="s">
        <v>110</v>
      </c>
      <c r="G30" s="23" t="s">
        <v>80</v>
      </c>
    </row>
    <row r="31" spans="1:16" ht="30.75" customHeight="1" x14ac:dyDescent="0.2">
      <c r="A31" s="761" t="s">
        <v>81</v>
      </c>
      <c r="B31" s="762"/>
      <c r="C31" s="762"/>
      <c r="D31" s="762"/>
      <c r="E31" s="763"/>
      <c r="F31" s="34">
        <f>SUM(M17:M23)/7</f>
        <v>0.98571428571428577</v>
      </c>
      <c r="G31" s="35">
        <f>+AVERAGE(100%,100%,100%,100%,100%,100%,100%,100%)</f>
        <v>1</v>
      </c>
    </row>
    <row r="32" spans="1:16" ht="32.25" customHeight="1" x14ac:dyDescent="0.2">
      <c r="A32" s="761" t="s">
        <v>82</v>
      </c>
      <c r="B32" s="762"/>
      <c r="C32" s="762"/>
      <c r="D32" s="762"/>
      <c r="E32" s="763"/>
      <c r="F32" s="34">
        <f>SUM(M17:M24)/7</f>
        <v>0.98571428571428577</v>
      </c>
      <c r="G32" s="35">
        <f>+AVERAGE(100%,100%,100%,100%,100%,100%,100%,100%)</f>
        <v>1</v>
      </c>
    </row>
    <row r="33" spans="1:5" x14ac:dyDescent="0.2">
      <c r="A33" s="761"/>
      <c r="B33" s="762"/>
      <c r="C33" s="762"/>
      <c r="D33" s="762"/>
      <c r="E33" s="763"/>
    </row>
  </sheetData>
  <autoFilter ref="A16:Q23" xr:uid="{4149A7C5-EFA8-44A5-B651-C89FBF487C18}">
    <filterColumn colId="1" showButton="0"/>
    <filterColumn colId="2" showButton="0"/>
    <filterColumn colId="3" showButton="0"/>
  </autoFilter>
  <mergeCells count="35">
    <mergeCell ref="A15:B15"/>
    <mergeCell ref="C15:M15"/>
    <mergeCell ref="A1:B4"/>
    <mergeCell ref="C1:K4"/>
    <mergeCell ref="L1:M1"/>
    <mergeCell ref="L2:M2"/>
    <mergeCell ref="L3:M3"/>
    <mergeCell ref="L4:M4"/>
    <mergeCell ref="A13:B13"/>
    <mergeCell ref="C13:M13"/>
    <mergeCell ref="A6:B7"/>
    <mergeCell ref="C6:C7"/>
    <mergeCell ref="D6:E7"/>
    <mergeCell ref="F6:F7"/>
    <mergeCell ref="H6:H7"/>
    <mergeCell ref="I6:I7"/>
    <mergeCell ref="K6:L7"/>
    <mergeCell ref="M6:M7"/>
    <mergeCell ref="C9:M9"/>
    <mergeCell ref="A11:B11"/>
    <mergeCell ref="C11:M11"/>
    <mergeCell ref="B16:E16"/>
    <mergeCell ref="B17:E17"/>
    <mergeCell ref="B18:E18"/>
    <mergeCell ref="A30:E30"/>
    <mergeCell ref="A31:E31"/>
    <mergeCell ref="B19:E19"/>
    <mergeCell ref="A32:E32"/>
    <mergeCell ref="A33:E33"/>
    <mergeCell ref="B20:E20"/>
    <mergeCell ref="B21:E21"/>
    <mergeCell ref="B22:E22"/>
    <mergeCell ref="B23:E23"/>
    <mergeCell ref="A25:C26"/>
    <mergeCell ref="D25:L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459C0-A223-4517-98F5-60B8BECB68FA}">
  <dimension ref="A1:P35"/>
  <sheetViews>
    <sheetView topLeftCell="I10" workbookViewId="0">
      <selection activeCell="P22" sqref="P22"/>
    </sheetView>
  </sheetViews>
  <sheetFormatPr baseColWidth="10" defaultColWidth="11.42578125" defaultRowHeight="12.75" x14ac:dyDescent="0.2"/>
  <cols>
    <col min="1" max="5" width="11.42578125" style="1"/>
    <col min="6" max="6" width="27" style="1" customWidth="1"/>
    <col min="7" max="7" width="34.85546875" style="1" customWidth="1"/>
    <col min="8" max="8" width="30.28515625" style="1" customWidth="1"/>
    <col min="9" max="10" width="19.140625" style="1" customWidth="1"/>
    <col min="11" max="11" width="14" style="1" customWidth="1"/>
    <col min="12" max="12" width="19" style="1" customWidth="1"/>
    <col min="13" max="13" width="13.140625" style="1" customWidth="1"/>
    <col min="14" max="14" width="36.42578125" style="1" customWidth="1"/>
    <col min="15" max="15" width="35.42578125" style="1" customWidth="1"/>
    <col min="16" max="16" width="16.42578125" style="1" customWidth="1"/>
    <col min="17" max="16384" width="11.42578125" style="1"/>
  </cols>
  <sheetData>
    <row r="1" spans="1:15" x14ac:dyDescent="0.2">
      <c r="A1" s="769"/>
      <c r="B1" s="770"/>
      <c r="C1" s="818" t="s">
        <v>34</v>
      </c>
      <c r="D1" s="819"/>
      <c r="E1" s="819"/>
      <c r="F1" s="819"/>
      <c r="G1" s="819"/>
      <c r="H1" s="819"/>
      <c r="I1" s="819"/>
      <c r="J1" s="819"/>
      <c r="K1" s="819"/>
      <c r="L1" s="819"/>
      <c r="M1" s="822"/>
      <c r="N1" s="822"/>
      <c r="O1" s="16"/>
    </row>
    <row r="2" spans="1:15" x14ac:dyDescent="0.2">
      <c r="A2" s="771"/>
      <c r="B2" s="772"/>
      <c r="C2" s="778"/>
      <c r="D2" s="779"/>
      <c r="E2" s="779"/>
      <c r="F2" s="779"/>
      <c r="G2" s="779"/>
      <c r="H2" s="779"/>
      <c r="I2" s="779"/>
      <c r="J2" s="779"/>
      <c r="K2" s="779"/>
      <c r="L2" s="779"/>
      <c r="M2" s="823"/>
      <c r="N2" s="823"/>
      <c r="O2" s="17"/>
    </row>
    <row r="3" spans="1:15" x14ac:dyDescent="0.2">
      <c r="A3" s="771"/>
      <c r="B3" s="772"/>
      <c r="C3" s="778"/>
      <c r="D3" s="779"/>
      <c r="E3" s="779"/>
      <c r="F3" s="779"/>
      <c r="G3" s="779"/>
      <c r="H3" s="779"/>
      <c r="I3" s="779"/>
      <c r="J3" s="779"/>
      <c r="K3" s="779"/>
      <c r="L3" s="779"/>
      <c r="M3" s="824"/>
      <c r="N3" s="824"/>
      <c r="O3" s="17"/>
    </row>
    <row r="4" spans="1:15" ht="13.5" thickBot="1" x14ac:dyDescent="0.25">
      <c r="A4" s="773"/>
      <c r="B4" s="774"/>
      <c r="C4" s="820"/>
      <c r="D4" s="821"/>
      <c r="E4" s="821"/>
      <c r="F4" s="821"/>
      <c r="G4" s="821"/>
      <c r="H4" s="821"/>
      <c r="I4" s="821"/>
      <c r="J4" s="821"/>
      <c r="K4" s="821"/>
      <c r="L4" s="821"/>
      <c r="M4" s="825"/>
      <c r="N4" s="825"/>
      <c r="O4" s="18"/>
    </row>
    <row r="5" spans="1:15" x14ac:dyDescent="0.2">
      <c r="A5" s="2"/>
    </row>
    <row r="6" spans="1:15" x14ac:dyDescent="0.2">
      <c r="A6" s="792" t="s">
        <v>35</v>
      </c>
      <c r="B6" s="792"/>
      <c r="C6" s="766">
        <v>42916</v>
      </c>
      <c r="D6" s="792" t="s">
        <v>83</v>
      </c>
      <c r="E6" s="792"/>
      <c r="F6" s="766">
        <v>42983</v>
      </c>
      <c r="H6" s="764" t="s">
        <v>37</v>
      </c>
      <c r="I6" s="766">
        <v>43829</v>
      </c>
      <c r="J6" s="5"/>
      <c r="L6" s="764" t="s">
        <v>38</v>
      </c>
      <c r="M6" s="764"/>
      <c r="N6" s="816">
        <f>K22</f>
        <v>43100</v>
      </c>
      <c r="O6" s="16"/>
    </row>
    <row r="7" spans="1:15" x14ac:dyDescent="0.2">
      <c r="A7" s="792"/>
      <c r="B7" s="792"/>
      <c r="C7" s="767"/>
      <c r="D7" s="792"/>
      <c r="E7" s="792"/>
      <c r="F7" s="767"/>
      <c r="H7" s="764"/>
      <c r="I7" s="767"/>
      <c r="J7" s="33"/>
      <c r="L7" s="764"/>
      <c r="M7" s="764"/>
      <c r="N7" s="817"/>
      <c r="O7" s="18"/>
    </row>
    <row r="8" spans="1:15" x14ac:dyDescent="0.2">
      <c r="A8" s="2"/>
    </row>
    <row r="9" spans="1:15" ht="24" customHeight="1" x14ac:dyDescent="0.2">
      <c r="A9" s="21" t="s">
        <v>39</v>
      </c>
      <c r="C9" s="797" t="s">
        <v>111</v>
      </c>
      <c r="D9" s="798"/>
      <c r="E9" s="798"/>
      <c r="F9" s="798"/>
      <c r="G9" s="798"/>
      <c r="H9" s="798"/>
      <c r="I9" s="798"/>
      <c r="J9" s="798"/>
      <c r="K9" s="798"/>
      <c r="L9" s="798"/>
      <c r="M9" s="798"/>
      <c r="N9" s="798"/>
      <c r="O9" s="19"/>
    </row>
    <row r="10" spans="1:15" x14ac:dyDescent="0.2">
      <c r="A10" s="21"/>
    </row>
    <row r="11" spans="1:15" ht="24.75" customHeight="1" x14ac:dyDescent="0.2">
      <c r="A11" s="768" t="s">
        <v>41</v>
      </c>
      <c r="B11" s="768"/>
      <c r="C11" s="800" t="s">
        <v>112</v>
      </c>
      <c r="D11" s="798"/>
      <c r="E11" s="798"/>
      <c r="F11" s="798"/>
      <c r="G11" s="798"/>
      <c r="H11" s="798"/>
      <c r="I11" s="798"/>
      <c r="J11" s="798"/>
      <c r="K11" s="798"/>
      <c r="L11" s="798"/>
      <c r="M11" s="798"/>
      <c r="N11" s="798"/>
      <c r="O11" s="19"/>
    </row>
    <row r="12" spans="1:15" x14ac:dyDescent="0.2">
      <c r="A12" s="556"/>
      <c r="B12" s="556"/>
      <c r="C12" s="3"/>
      <c r="D12" s="3"/>
      <c r="E12" s="3"/>
      <c r="F12" s="3"/>
      <c r="G12" s="3"/>
      <c r="H12" s="3"/>
      <c r="I12" s="3"/>
      <c r="J12" s="3"/>
      <c r="K12" s="3"/>
      <c r="L12" s="3"/>
      <c r="M12" s="3"/>
      <c r="N12" s="3"/>
    </row>
    <row r="13" spans="1:15" ht="26.25" customHeight="1" x14ac:dyDescent="0.2">
      <c r="A13" s="768" t="s">
        <v>43</v>
      </c>
      <c r="B13" s="768"/>
      <c r="C13" s="801" t="s">
        <v>113</v>
      </c>
      <c r="D13" s="802"/>
      <c r="E13" s="802"/>
      <c r="F13" s="802"/>
      <c r="G13" s="802"/>
      <c r="H13" s="802"/>
      <c r="I13" s="802"/>
      <c r="J13" s="802"/>
      <c r="K13" s="802"/>
      <c r="L13" s="802"/>
      <c r="M13" s="802"/>
      <c r="N13" s="802"/>
      <c r="O13" s="19"/>
    </row>
    <row r="14" spans="1:15" x14ac:dyDescent="0.2">
      <c r="A14" s="556"/>
      <c r="B14" s="556"/>
      <c r="C14" s="3"/>
      <c r="D14" s="3"/>
      <c r="E14" s="3"/>
      <c r="F14" s="3"/>
      <c r="G14" s="3"/>
      <c r="H14" s="3"/>
      <c r="I14" s="3"/>
      <c r="J14" s="3"/>
      <c r="K14" s="3"/>
      <c r="L14" s="3"/>
      <c r="M14" s="3"/>
      <c r="N14" s="3"/>
    </row>
    <row r="15" spans="1:15" ht="18.75" customHeight="1" x14ac:dyDescent="0.2">
      <c r="A15" s="768" t="s">
        <v>45</v>
      </c>
      <c r="B15" s="768"/>
      <c r="C15" s="800" t="s">
        <v>109</v>
      </c>
      <c r="D15" s="798"/>
      <c r="E15" s="798"/>
      <c r="F15" s="798"/>
      <c r="G15" s="798"/>
      <c r="H15" s="798"/>
      <c r="I15" s="798"/>
      <c r="J15" s="798"/>
      <c r="K15" s="798"/>
      <c r="L15" s="798"/>
      <c r="M15" s="798"/>
      <c r="N15" s="798"/>
      <c r="O15" s="19"/>
    </row>
    <row r="16" spans="1:15" x14ac:dyDescent="0.2">
      <c r="A16" s="556"/>
      <c r="B16" s="556"/>
      <c r="C16" s="3"/>
      <c r="D16" s="3"/>
      <c r="E16" s="3"/>
      <c r="F16" s="3"/>
      <c r="G16" s="3"/>
      <c r="H16" s="3"/>
      <c r="I16" s="3"/>
      <c r="J16" s="3"/>
      <c r="K16" s="3"/>
      <c r="L16" s="3"/>
      <c r="M16" s="3"/>
      <c r="N16" s="3"/>
    </row>
    <row r="17" spans="1:16" x14ac:dyDescent="0.2">
      <c r="A17" s="21"/>
    </row>
    <row r="18" spans="1:16" x14ac:dyDescent="0.2">
      <c r="A18" s="2"/>
    </row>
    <row r="19" spans="1:16" x14ac:dyDescent="0.2">
      <c r="A19" s="2" t="s">
        <v>47</v>
      </c>
    </row>
    <row r="20" spans="1:16" ht="6.75" customHeight="1" x14ac:dyDescent="0.2">
      <c r="A20" s="2"/>
    </row>
    <row r="21" spans="1:16" ht="38.25" x14ac:dyDescent="0.2">
      <c r="A21" s="191" t="s">
        <v>48</v>
      </c>
      <c r="B21" s="743" t="s">
        <v>49</v>
      </c>
      <c r="C21" s="744"/>
      <c r="D21" s="744"/>
      <c r="E21" s="745"/>
      <c r="F21" s="558" t="s">
        <v>50</v>
      </c>
      <c r="G21" s="191" t="s">
        <v>51</v>
      </c>
      <c r="H21" s="191" t="s">
        <v>52</v>
      </c>
      <c r="I21" s="191" t="s">
        <v>53</v>
      </c>
      <c r="J21" s="191" t="s">
        <v>54</v>
      </c>
      <c r="K21" s="191" t="s">
        <v>114</v>
      </c>
      <c r="L21" s="191" t="s">
        <v>56</v>
      </c>
      <c r="M21" s="191" t="s">
        <v>57</v>
      </c>
      <c r="N21" s="30" t="s">
        <v>58</v>
      </c>
      <c r="O21" s="191" t="s">
        <v>59</v>
      </c>
      <c r="P21" s="191" t="s">
        <v>60</v>
      </c>
    </row>
    <row r="22" spans="1:16" ht="127.5" customHeight="1" x14ac:dyDescent="0.2">
      <c r="A22" s="27">
        <v>1</v>
      </c>
      <c r="B22" s="809" t="s">
        <v>115</v>
      </c>
      <c r="C22" s="810"/>
      <c r="D22" s="810"/>
      <c r="E22" s="811"/>
      <c r="F22" s="563" t="s">
        <v>116</v>
      </c>
      <c r="G22" s="564" t="s">
        <v>117</v>
      </c>
      <c r="H22" s="564" t="s">
        <v>118</v>
      </c>
      <c r="I22" s="564" t="s">
        <v>65</v>
      </c>
      <c r="J22" s="677">
        <v>1</v>
      </c>
      <c r="K22" s="14">
        <v>43100</v>
      </c>
      <c r="L22" s="658">
        <v>43555</v>
      </c>
      <c r="M22" s="268">
        <v>0.7</v>
      </c>
      <c r="N22" s="564">
        <v>1</v>
      </c>
      <c r="O22" s="385" t="s">
        <v>1385</v>
      </c>
      <c r="P22" s="661" t="s">
        <v>1361</v>
      </c>
    </row>
    <row r="24" spans="1:16" x14ac:dyDescent="0.2">
      <c r="E24" s="561"/>
      <c r="I24" s="555"/>
      <c r="K24" s="26"/>
    </row>
    <row r="25" spans="1:16" x14ac:dyDescent="0.2">
      <c r="I25" s="555"/>
    </row>
    <row r="26" spans="1:16" x14ac:dyDescent="0.2">
      <c r="A26" s="2" t="s">
        <v>77</v>
      </c>
      <c r="I26" s="555"/>
    </row>
    <row r="27" spans="1:16" ht="15" customHeight="1" x14ac:dyDescent="0.2">
      <c r="A27" s="812" t="s">
        <v>45</v>
      </c>
      <c r="B27" s="813"/>
      <c r="C27" s="753" t="s">
        <v>109</v>
      </c>
      <c r="D27" s="754"/>
      <c r="E27" s="754"/>
      <c r="F27" s="754"/>
      <c r="G27" s="754"/>
      <c r="H27" s="754"/>
      <c r="I27" s="754"/>
      <c r="J27" s="754"/>
      <c r="K27" s="755"/>
    </row>
    <row r="28" spans="1:16" ht="15" customHeight="1" x14ac:dyDescent="0.2">
      <c r="A28" s="814"/>
      <c r="B28" s="815"/>
      <c r="C28" s="756"/>
      <c r="D28" s="757"/>
      <c r="E28" s="757"/>
      <c r="F28" s="757"/>
      <c r="G28" s="757"/>
      <c r="H28" s="757"/>
      <c r="I28" s="757"/>
      <c r="J28" s="757"/>
      <c r="K28" s="758"/>
    </row>
    <row r="29" spans="1:16" x14ac:dyDescent="0.2">
      <c r="I29" s="555"/>
    </row>
    <row r="30" spans="1:16" x14ac:dyDescent="0.2">
      <c r="I30" s="555"/>
    </row>
    <row r="31" spans="1:16" ht="13.5" thickBot="1" x14ac:dyDescent="0.25">
      <c r="I31" s="555"/>
    </row>
    <row r="32" spans="1:16" ht="15" customHeight="1" x14ac:dyDescent="0.2">
      <c r="A32" s="759" t="s">
        <v>78</v>
      </c>
      <c r="B32" s="760"/>
      <c r="C32" s="760"/>
      <c r="D32" s="760"/>
      <c r="E32" s="760"/>
      <c r="F32" s="559" t="s">
        <v>110</v>
      </c>
      <c r="G32" s="23" t="s">
        <v>80</v>
      </c>
      <c r="I32" s="555"/>
    </row>
    <row r="33" spans="1:9" ht="42.75" customHeight="1" x14ac:dyDescent="0.2">
      <c r="A33" s="805" t="s">
        <v>119</v>
      </c>
      <c r="B33" s="806"/>
      <c r="C33" s="806"/>
      <c r="D33" s="806"/>
      <c r="E33" s="806"/>
      <c r="F33" s="45">
        <f>M22/1</f>
        <v>0.7</v>
      </c>
      <c r="G33" s="35">
        <f>+AVERAGE(100%)</f>
        <v>1</v>
      </c>
      <c r="I33" s="555"/>
    </row>
    <row r="34" spans="1:9" ht="39" customHeight="1" thickBot="1" x14ac:dyDescent="0.25">
      <c r="A34" s="807" t="s">
        <v>82</v>
      </c>
      <c r="B34" s="808"/>
      <c r="C34" s="808"/>
      <c r="D34" s="808"/>
      <c r="E34" s="808"/>
      <c r="F34" s="45">
        <f>M22/1</f>
        <v>0.7</v>
      </c>
      <c r="G34" s="35">
        <f>+AVERAGE(100%)</f>
        <v>1</v>
      </c>
      <c r="I34" s="555"/>
    </row>
    <row r="35" spans="1:9" x14ac:dyDescent="0.2">
      <c r="I35" s="555"/>
    </row>
  </sheetData>
  <mergeCells count="28">
    <mergeCell ref="A1:B4"/>
    <mergeCell ref="C1:L4"/>
    <mergeCell ref="M1:N1"/>
    <mergeCell ref="M2:N2"/>
    <mergeCell ref="M3:N3"/>
    <mergeCell ref="M4:N4"/>
    <mergeCell ref="A13:B13"/>
    <mergeCell ref="C13:N13"/>
    <mergeCell ref="A6:B7"/>
    <mergeCell ref="C6:C7"/>
    <mergeCell ref="D6:E7"/>
    <mergeCell ref="F6:F7"/>
    <mergeCell ref="H6:H7"/>
    <mergeCell ref="I6:I7"/>
    <mergeCell ref="L6:M7"/>
    <mergeCell ref="N6:N7"/>
    <mergeCell ref="C9:N9"/>
    <mergeCell ref="A11:B11"/>
    <mergeCell ref="C11:N11"/>
    <mergeCell ref="A32:E32"/>
    <mergeCell ref="A33:E33"/>
    <mergeCell ref="A34:E34"/>
    <mergeCell ref="A15:B15"/>
    <mergeCell ref="C15:N15"/>
    <mergeCell ref="B21:E21"/>
    <mergeCell ref="B22:E22"/>
    <mergeCell ref="A27:B28"/>
    <mergeCell ref="C27:K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3178C-9F5D-4790-B829-B127BCE6B411}">
  <sheetPr>
    <tabColor theme="0" tint="-0.14999847407452621"/>
  </sheetPr>
  <dimension ref="A1:AP35"/>
  <sheetViews>
    <sheetView topLeftCell="G18" zoomScaleNormal="100" workbookViewId="0">
      <selection activeCell="M18" sqref="M18"/>
    </sheetView>
  </sheetViews>
  <sheetFormatPr baseColWidth="10" defaultColWidth="9.140625" defaultRowHeight="15" x14ac:dyDescent="0.25"/>
  <cols>
    <col min="1" max="1" width="16.5703125" customWidth="1"/>
    <col min="2" max="5" width="19" customWidth="1"/>
    <col min="6" max="6" width="27.85546875" customWidth="1"/>
    <col min="7" max="7" width="32.28515625" customWidth="1"/>
    <col min="8" max="8" width="18.7109375" customWidth="1"/>
    <col min="9" max="9" width="19.85546875" customWidth="1"/>
    <col min="10" max="10" width="18.28515625" customWidth="1"/>
    <col min="11" max="11" width="16.7109375" customWidth="1"/>
    <col min="12" max="12" width="14.42578125" customWidth="1"/>
    <col min="13" max="13" width="18.28515625" customWidth="1"/>
    <col min="14" max="14" width="28.140625" customWidth="1"/>
    <col min="15" max="15" width="59" customWidth="1"/>
    <col min="16" max="16" width="29.140625" customWidth="1"/>
    <col min="17" max="256" width="11.42578125" customWidth="1"/>
  </cols>
  <sheetData>
    <row r="1" spans="1:42" x14ac:dyDescent="0.25">
      <c r="A1" s="844"/>
      <c r="B1" s="845"/>
      <c r="C1" s="850" t="s">
        <v>147</v>
      </c>
      <c r="D1" s="851"/>
      <c r="E1" s="851"/>
      <c r="F1" s="851"/>
      <c r="G1" s="851"/>
      <c r="H1" s="851"/>
      <c r="I1" s="851"/>
      <c r="J1" s="851"/>
      <c r="K1" s="851"/>
      <c r="L1" s="851"/>
      <c r="M1" s="851"/>
      <c r="N1" s="851"/>
      <c r="O1" s="852"/>
      <c r="P1" s="27" t="s">
        <v>148</v>
      </c>
      <c r="Q1" s="102" t="s">
        <v>149</v>
      </c>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x14ac:dyDescent="0.25">
      <c r="A2" s="846"/>
      <c r="B2" s="847"/>
      <c r="C2" s="853"/>
      <c r="D2" s="854"/>
      <c r="E2" s="854"/>
      <c r="F2" s="854"/>
      <c r="G2" s="854"/>
      <c r="H2" s="854"/>
      <c r="I2" s="854"/>
      <c r="J2" s="854"/>
      <c r="K2" s="854"/>
      <c r="L2" s="854"/>
      <c r="M2" s="854"/>
      <c r="N2" s="854"/>
      <c r="O2" s="855"/>
      <c r="P2" s="27" t="s">
        <v>150</v>
      </c>
      <c r="Q2" s="103" t="s">
        <v>151</v>
      </c>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s="75" customFormat="1" x14ac:dyDescent="0.25">
      <c r="A3" s="848"/>
      <c r="B3" s="849"/>
      <c r="C3" s="856" t="s">
        <v>152</v>
      </c>
      <c r="D3" s="857"/>
      <c r="E3" s="857"/>
      <c r="F3" s="857"/>
      <c r="G3" s="857"/>
      <c r="H3" s="857"/>
      <c r="I3" s="857"/>
      <c r="J3" s="857"/>
      <c r="K3" s="857"/>
      <c r="L3" s="857"/>
      <c r="M3" s="857"/>
      <c r="N3" s="857"/>
      <c r="O3" s="858"/>
      <c r="P3" s="76" t="s">
        <v>153</v>
      </c>
      <c r="Q3" s="105" t="s">
        <v>154</v>
      </c>
    </row>
    <row r="4" spans="1:42" ht="5.0999999999999996" customHeight="1" x14ac:dyDescent="0.25">
      <c r="A4" s="9"/>
      <c r="B4" s="7"/>
      <c r="C4" s="7"/>
      <c r="D4" s="7"/>
      <c r="E4" s="7"/>
      <c r="F4" s="7"/>
      <c r="G4" s="7"/>
      <c r="H4" s="7"/>
      <c r="I4" s="7"/>
      <c r="J4" s="7"/>
      <c r="K4" s="7"/>
      <c r="L4" s="7"/>
      <c r="M4" s="7"/>
      <c r="N4" s="1"/>
      <c r="O4" s="1"/>
      <c r="P4" s="1"/>
    </row>
    <row r="5" spans="1:42" ht="15" customHeight="1" x14ac:dyDescent="0.25">
      <c r="A5" s="792" t="s">
        <v>35</v>
      </c>
      <c r="B5" s="792"/>
      <c r="C5" s="859">
        <v>43122</v>
      </c>
      <c r="D5" s="764" t="s">
        <v>83</v>
      </c>
      <c r="E5" s="764"/>
      <c r="F5" s="859">
        <v>43130</v>
      </c>
      <c r="G5" s="861" t="s">
        <v>37</v>
      </c>
      <c r="H5" s="861"/>
      <c r="I5" s="859">
        <v>43830</v>
      </c>
      <c r="J5" s="7"/>
      <c r="K5" s="764" t="s">
        <v>38</v>
      </c>
      <c r="L5" s="764"/>
      <c r="M5" s="859">
        <f>MAX(K19:K26)</f>
        <v>43830</v>
      </c>
      <c r="N5" s="1"/>
      <c r="O5" s="1"/>
      <c r="P5" s="1"/>
    </row>
    <row r="6" spans="1:42" x14ac:dyDescent="0.25">
      <c r="A6" s="792"/>
      <c r="B6" s="792"/>
      <c r="C6" s="860"/>
      <c r="D6" s="764"/>
      <c r="E6" s="764"/>
      <c r="F6" s="860"/>
      <c r="G6" s="861"/>
      <c r="H6" s="861"/>
      <c r="I6" s="862"/>
      <c r="J6" s="7"/>
      <c r="K6" s="764"/>
      <c r="L6" s="764"/>
      <c r="M6" s="862"/>
      <c r="N6" s="1"/>
      <c r="O6" s="1"/>
      <c r="P6" s="1"/>
    </row>
    <row r="7" spans="1:42" ht="5.0999999999999996" customHeight="1" x14ac:dyDescent="0.25">
      <c r="A7" s="9"/>
      <c r="B7" s="7"/>
      <c r="C7" s="7"/>
      <c r="D7" s="7"/>
      <c r="E7" s="7"/>
      <c r="F7" s="7"/>
      <c r="G7" s="7"/>
      <c r="H7" s="7"/>
      <c r="I7" s="7"/>
      <c r="J7" s="7"/>
      <c r="K7" s="7"/>
      <c r="L7" s="7"/>
      <c r="M7" s="7"/>
      <c r="N7" s="1"/>
      <c r="O7" s="1"/>
      <c r="P7" s="1"/>
    </row>
    <row r="8" spans="1:42" x14ac:dyDescent="0.25">
      <c r="A8" s="36" t="s">
        <v>39</v>
      </c>
      <c r="B8" s="7"/>
      <c r="C8" s="835" t="s">
        <v>120</v>
      </c>
      <c r="D8" s="835"/>
      <c r="E8" s="835"/>
      <c r="F8" s="835"/>
      <c r="G8" s="835"/>
      <c r="H8" s="835"/>
      <c r="I8" s="835"/>
      <c r="J8" s="835"/>
      <c r="K8" s="835"/>
      <c r="L8" s="835"/>
      <c r="M8" s="836"/>
      <c r="N8" s="1"/>
      <c r="O8" s="1"/>
      <c r="P8" s="1"/>
    </row>
    <row r="9" spans="1:42" ht="5.0999999999999996" customHeight="1" x14ac:dyDescent="0.25">
      <c r="A9" s="36"/>
      <c r="B9" s="7"/>
      <c r="C9" s="7"/>
      <c r="D9" s="7"/>
      <c r="E9" s="7"/>
      <c r="F9" s="7"/>
      <c r="G9" s="7"/>
      <c r="H9" s="7"/>
      <c r="I9" s="7"/>
      <c r="J9" s="7"/>
      <c r="K9" s="7"/>
      <c r="L9" s="7"/>
      <c r="M9" s="7"/>
      <c r="N9" s="1"/>
      <c r="O9" s="1"/>
      <c r="P9" s="1"/>
    </row>
    <row r="10" spans="1:42" x14ac:dyDescent="0.25">
      <c r="A10" s="834" t="s">
        <v>41</v>
      </c>
      <c r="B10" s="834"/>
      <c r="C10" s="835" t="s">
        <v>121</v>
      </c>
      <c r="D10" s="835"/>
      <c r="E10" s="835"/>
      <c r="F10" s="835"/>
      <c r="G10" s="835"/>
      <c r="H10" s="835"/>
      <c r="I10" s="835"/>
      <c r="J10" s="835"/>
      <c r="K10" s="835"/>
      <c r="L10" s="835"/>
      <c r="M10" s="836"/>
      <c r="N10" s="1"/>
      <c r="O10" s="1"/>
      <c r="P10" s="1"/>
    </row>
    <row r="11" spans="1:42" ht="5.0999999999999996" customHeight="1" x14ac:dyDescent="0.25">
      <c r="A11" s="493"/>
      <c r="B11" s="493"/>
      <c r="C11" s="8"/>
      <c r="D11" s="8"/>
      <c r="E11" s="8"/>
      <c r="F11" s="8"/>
      <c r="G11" s="8"/>
      <c r="H11" s="8"/>
      <c r="I11" s="8"/>
      <c r="J11" s="8"/>
      <c r="K11" s="8"/>
      <c r="L11" s="8"/>
      <c r="M11" s="8"/>
      <c r="N11" s="1"/>
      <c r="O11" s="1"/>
      <c r="P11" s="1"/>
    </row>
    <row r="12" spans="1:42" x14ac:dyDescent="0.25">
      <c r="A12" s="834" t="s">
        <v>43</v>
      </c>
      <c r="B12" s="834"/>
      <c r="C12" s="835" t="s">
        <v>122</v>
      </c>
      <c r="D12" s="842"/>
      <c r="E12" s="842"/>
      <c r="F12" s="842"/>
      <c r="G12" s="842"/>
      <c r="H12" s="842"/>
      <c r="I12" s="842"/>
      <c r="J12" s="842"/>
      <c r="K12" s="842"/>
      <c r="L12" s="842"/>
      <c r="M12" s="843"/>
      <c r="N12" s="1"/>
      <c r="O12" s="1"/>
      <c r="P12" s="1"/>
    </row>
    <row r="13" spans="1:42" ht="5.0999999999999996" customHeight="1" x14ac:dyDescent="0.25">
      <c r="A13" s="493"/>
      <c r="B13" s="493"/>
      <c r="C13" s="8"/>
      <c r="D13" s="8"/>
      <c r="E13" s="8"/>
      <c r="F13" s="8"/>
      <c r="G13" s="8"/>
      <c r="H13" s="8"/>
      <c r="I13" s="8"/>
      <c r="J13" s="8"/>
      <c r="K13" s="8"/>
      <c r="L13" s="8"/>
      <c r="M13" s="8"/>
      <c r="N13" s="1"/>
      <c r="O13" s="1"/>
      <c r="P13" s="1"/>
    </row>
    <row r="14" spans="1:42" x14ac:dyDescent="0.25">
      <c r="A14" s="834" t="s">
        <v>45</v>
      </c>
      <c r="B14" s="834"/>
      <c r="C14" s="835" t="s">
        <v>123</v>
      </c>
      <c r="D14" s="835"/>
      <c r="E14" s="835"/>
      <c r="F14" s="835"/>
      <c r="G14" s="835"/>
      <c r="H14" s="835"/>
      <c r="I14" s="835"/>
      <c r="J14" s="835"/>
      <c r="K14" s="835"/>
      <c r="L14" s="835"/>
      <c r="M14" s="836"/>
      <c r="N14" s="1"/>
      <c r="O14" s="1"/>
      <c r="P14" s="1"/>
    </row>
    <row r="15" spans="1:42" ht="5.0999999999999996" customHeight="1" x14ac:dyDescent="0.25">
      <c r="A15" s="493"/>
      <c r="B15" s="493"/>
      <c r="C15" s="8"/>
      <c r="D15" s="8"/>
      <c r="E15" s="8"/>
      <c r="F15" s="8"/>
      <c r="G15" s="8"/>
      <c r="H15" s="8"/>
      <c r="I15" s="8"/>
      <c r="J15" s="8"/>
      <c r="K15" s="8"/>
      <c r="L15" s="8"/>
      <c r="M15" s="8"/>
      <c r="N15" s="1"/>
      <c r="O15" s="1"/>
      <c r="P15" s="1"/>
    </row>
    <row r="16" spans="1:42" x14ac:dyDescent="0.25">
      <c r="A16" s="9" t="s">
        <v>47</v>
      </c>
      <c r="B16" s="7"/>
      <c r="C16" s="7"/>
      <c r="D16" s="7"/>
      <c r="E16" s="7"/>
      <c r="F16" s="7"/>
      <c r="G16" s="7"/>
      <c r="H16" s="7"/>
      <c r="I16" s="7"/>
      <c r="J16" s="7"/>
      <c r="K16" s="7"/>
      <c r="L16" s="7"/>
      <c r="M16" s="7"/>
      <c r="N16" s="1"/>
      <c r="O16" s="1"/>
      <c r="P16" s="1"/>
    </row>
    <row r="17" spans="1:17" ht="5.0999999999999996" customHeight="1" x14ac:dyDescent="0.25">
      <c r="A17" s="9"/>
      <c r="B17" s="7"/>
      <c r="C17" s="7"/>
      <c r="D17" s="7"/>
      <c r="E17" s="7"/>
      <c r="F17" s="7"/>
      <c r="G17" s="7"/>
      <c r="H17" s="7"/>
      <c r="I17" s="7"/>
      <c r="J17" s="7"/>
      <c r="K17" s="7"/>
      <c r="L17" s="7"/>
      <c r="M17" s="7"/>
      <c r="N17" s="1"/>
      <c r="O17" s="1"/>
      <c r="P17" s="1"/>
    </row>
    <row r="18" spans="1:17" ht="36" x14ac:dyDescent="0.25">
      <c r="A18" s="281" t="s">
        <v>48</v>
      </c>
      <c r="B18" s="837" t="s">
        <v>49</v>
      </c>
      <c r="C18" s="838"/>
      <c r="D18" s="838"/>
      <c r="E18" s="839"/>
      <c r="F18" s="500" t="s">
        <v>50</v>
      </c>
      <c r="G18" s="500" t="s">
        <v>51</v>
      </c>
      <c r="H18" s="500" t="s">
        <v>52</v>
      </c>
      <c r="I18" s="500" t="s">
        <v>53</v>
      </c>
      <c r="J18" s="500" t="s">
        <v>54</v>
      </c>
      <c r="K18" s="500" t="s">
        <v>55</v>
      </c>
      <c r="L18" s="500" t="s">
        <v>56</v>
      </c>
      <c r="M18" s="500" t="s">
        <v>57</v>
      </c>
      <c r="N18" s="500" t="s">
        <v>58</v>
      </c>
      <c r="O18" s="500" t="s">
        <v>59</v>
      </c>
      <c r="P18" s="500" t="s">
        <v>60</v>
      </c>
      <c r="Q18" s="500" t="s">
        <v>124</v>
      </c>
    </row>
    <row r="19" spans="1:17" ht="111" customHeight="1" x14ac:dyDescent="0.25">
      <c r="A19" s="840">
        <v>1</v>
      </c>
      <c r="B19" s="841" t="s">
        <v>125</v>
      </c>
      <c r="C19" s="841"/>
      <c r="D19" s="841"/>
      <c r="E19" s="841"/>
      <c r="F19" s="841" t="s">
        <v>126</v>
      </c>
      <c r="G19" s="497" t="s">
        <v>127</v>
      </c>
      <c r="H19" s="841" t="s">
        <v>128</v>
      </c>
      <c r="I19" s="841" t="s">
        <v>129</v>
      </c>
      <c r="J19" s="495">
        <v>1</v>
      </c>
      <c r="K19" s="29">
        <v>43616</v>
      </c>
      <c r="L19" s="14">
        <v>43705</v>
      </c>
      <c r="M19" s="511">
        <v>1</v>
      </c>
      <c r="N19" s="497"/>
      <c r="O19" s="306" t="s">
        <v>953</v>
      </c>
      <c r="P19" s="497"/>
      <c r="Q19" s="98">
        <v>1</v>
      </c>
    </row>
    <row r="20" spans="1:17" ht="88.5" customHeight="1" x14ac:dyDescent="0.25">
      <c r="A20" s="840"/>
      <c r="B20" s="841"/>
      <c r="C20" s="841"/>
      <c r="D20" s="841"/>
      <c r="E20" s="841"/>
      <c r="F20" s="841"/>
      <c r="G20" s="497" t="s">
        <v>130</v>
      </c>
      <c r="H20" s="841"/>
      <c r="I20" s="841"/>
      <c r="J20" s="495">
        <v>1</v>
      </c>
      <c r="K20" s="29">
        <v>43646</v>
      </c>
      <c r="L20" s="14">
        <v>43728</v>
      </c>
      <c r="M20" s="511">
        <v>1</v>
      </c>
      <c r="N20" s="497"/>
      <c r="O20" s="307" t="s">
        <v>954</v>
      </c>
      <c r="P20" s="497"/>
      <c r="Q20" s="98">
        <v>1</v>
      </c>
    </row>
    <row r="21" spans="1:17" ht="295.5" customHeight="1" x14ac:dyDescent="0.25">
      <c r="A21" s="840"/>
      <c r="B21" s="841"/>
      <c r="C21" s="841"/>
      <c r="D21" s="841"/>
      <c r="E21" s="841"/>
      <c r="F21" s="841"/>
      <c r="G21" s="497" t="s">
        <v>131</v>
      </c>
      <c r="H21" s="841"/>
      <c r="I21" s="841"/>
      <c r="J21" s="495">
        <v>1</v>
      </c>
      <c r="K21" s="29">
        <v>43830</v>
      </c>
      <c r="L21" s="14">
        <v>43830</v>
      </c>
      <c r="M21" s="512">
        <v>1</v>
      </c>
      <c r="N21" s="497"/>
      <c r="O21" s="307" t="s">
        <v>1260</v>
      </c>
      <c r="P21" s="497"/>
      <c r="Q21" s="98">
        <v>1</v>
      </c>
    </row>
    <row r="22" spans="1:17" ht="108.75" customHeight="1" x14ac:dyDescent="0.25">
      <c r="A22" s="840"/>
      <c r="B22" s="841"/>
      <c r="C22" s="841"/>
      <c r="D22" s="841"/>
      <c r="E22" s="841"/>
      <c r="F22" s="841"/>
      <c r="G22" s="497" t="s">
        <v>132</v>
      </c>
      <c r="H22" s="841"/>
      <c r="I22" s="841"/>
      <c r="J22" s="495">
        <v>1</v>
      </c>
      <c r="K22" s="29">
        <v>43805</v>
      </c>
      <c r="L22" s="14">
        <v>43728</v>
      </c>
      <c r="M22" s="511">
        <v>1</v>
      </c>
      <c r="N22" s="497"/>
      <c r="O22" s="307" t="s">
        <v>955</v>
      </c>
      <c r="P22" s="497"/>
      <c r="Q22" s="98">
        <v>1</v>
      </c>
    </row>
    <row r="23" spans="1:17" ht="51" x14ac:dyDescent="0.25">
      <c r="A23" s="494">
        <v>2</v>
      </c>
      <c r="B23" s="832" t="s">
        <v>133</v>
      </c>
      <c r="C23" s="832"/>
      <c r="D23" s="832"/>
      <c r="E23" s="832"/>
      <c r="F23" s="495" t="s">
        <v>134</v>
      </c>
      <c r="G23" s="497" t="s">
        <v>135</v>
      </c>
      <c r="H23" s="495" t="s">
        <v>128</v>
      </c>
      <c r="I23" s="495" t="s">
        <v>136</v>
      </c>
      <c r="J23" s="495">
        <v>1</v>
      </c>
      <c r="K23" s="29">
        <v>43190</v>
      </c>
      <c r="L23" s="29">
        <v>43185</v>
      </c>
      <c r="M23" s="268">
        <v>1</v>
      </c>
      <c r="N23" s="495"/>
      <c r="O23" s="497" t="s">
        <v>137</v>
      </c>
      <c r="P23" s="497"/>
      <c r="Q23" s="98">
        <v>1</v>
      </c>
    </row>
    <row r="24" spans="1:17" ht="51" x14ac:dyDescent="0.25">
      <c r="A24" s="494">
        <v>3</v>
      </c>
      <c r="B24" s="832" t="s">
        <v>133</v>
      </c>
      <c r="C24" s="832"/>
      <c r="D24" s="832"/>
      <c r="E24" s="832"/>
      <c r="F24" s="495" t="s">
        <v>134</v>
      </c>
      <c r="G24" s="497" t="s">
        <v>138</v>
      </c>
      <c r="H24" s="495" t="s">
        <v>128</v>
      </c>
      <c r="I24" s="495" t="s">
        <v>136</v>
      </c>
      <c r="J24" s="495">
        <v>1</v>
      </c>
      <c r="K24" s="29">
        <v>43220</v>
      </c>
      <c r="L24" s="29">
        <v>43185</v>
      </c>
      <c r="M24" s="268">
        <v>1</v>
      </c>
      <c r="N24" s="495"/>
      <c r="O24" s="497" t="s">
        <v>139</v>
      </c>
      <c r="P24" s="497"/>
      <c r="Q24" s="98">
        <v>1</v>
      </c>
    </row>
    <row r="25" spans="1:17" ht="51" x14ac:dyDescent="0.25">
      <c r="A25" s="494">
        <v>4</v>
      </c>
      <c r="B25" s="832" t="s">
        <v>140</v>
      </c>
      <c r="C25" s="832"/>
      <c r="D25" s="832"/>
      <c r="E25" s="832"/>
      <c r="F25" s="495" t="s">
        <v>70</v>
      </c>
      <c r="G25" s="497" t="s">
        <v>141</v>
      </c>
      <c r="H25" s="495" t="s">
        <v>128</v>
      </c>
      <c r="I25" s="495" t="s">
        <v>142</v>
      </c>
      <c r="J25" s="495">
        <v>1</v>
      </c>
      <c r="K25" s="29">
        <v>43190</v>
      </c>
      <c r="L25" s="29">
        <v>43251</v>
      </c>
      <c r="M25" s="268">
        <v>1</v>
      </c>
      <c r="N25" s="495"/>
      <c r="O25" s="497" t="s">
        <v>143</v>
      </c>
      <c r="P25" s="497"/>
      <c r="Q25" s="98">
        <v>1</v>
      </c>
    </row>
    <row r="26" spans="1:17" ht="51" x14ac:dyDescent="0.25">
      <c r="A26" s="494">
        <v>5</v>
      </c>
      <c r="B26" s="832" t="s">
        <v>140</v>
      </c>
      <c r="C26" s="832"/>
      <c r="D26" s="832"/>
      <c r="E26" s="832"/>
      <c r="F26" s="495" t="s">
        <v>70</v>
      </c>
      <c r="G26" s="497" t="s">
        <v>144</v>
      </c>
      <c r="H26" s="495" t="s">
        <v>128</v>
      </c>
      <c r="I26" s="495" t="s">
        <v>142</v>
      </c>
      <c r="J26" s="495">
        <v>1</v>
      </c>
      <c r="K26" s="29">
        <v>43220</v>
      </c>
      <c r="L26" s="29">
        <v>43357</v>
      </c>
      <c r="M26" s="268">
        <v>1</v>
      </c>
      <c r="N26" s="495"/>
      <c r="O26" s="497" t="s">
        <v>145</v>
      </c>
      <c r="P26" s="99"/>
      <c r="Q26" s="98">
        <v>1</v>
      </c>
    </row>
    <row r="27" spans="1:17" x14ac:dyDescent="0.25">
      <c r="A27" s="7"/>
      <c r="B27" s="7"/>
      <c r="C27" s="7"/>
      <c r="D27" s="7"/>
      <c r="E27" s="7"/>
      <c r="F27" s="7"/>
      <c r="G27" s="7"/>
      <c r="H27" s="7"/>
      <c r="I27" s="7"/>
      <c r="J27" s="7"/>
      <c r="K27" s="7"/>
      <c r="L27" s="7"/>
      <c r="M27" s="7"/>
      <c r="N27" s="1"/>
      <c r="O27" s="1"/>
      <c r="P27" s="1"/>
    </row>
    <row r="28" spans="1:17" x14ac:dyDescent="0.25">
      <c r="A28" s="9" t="s">
        <v>77</v>
      </c>
      <c r="B28" s="7"/>
      <c r="C28" s="7"/>
      <c r="D28" s="7"/>
      <c r="E28" s="7"/>
      <c r="F28" s="7"/>
      <c r="G28" s="7"/>
      <c r="H28" s="7"/>
      <c r="I28" s="7"/>
      <c r="J28" s="7"/>
      <c r="K28" s="7"/>
      <c r="L28" s="7"/>
      <c r="M28" s="7"/>
      <c r="N28" s="1"/>
      <c r="O28" s="1"/>
      <c r="P28" s="1"/>
    </row>
    <row r="29" spans="1:17" x14ac:dyDescent="0.25">
      <c r="A29" s="792" t="s">
        <v>45</v>
      </c>
      <c r="B29" s="792"/>
      <c r="C29" s="792"/>
      <c r="D29" s="833" t="s">
        <v>146</v>
      </c>
      <c r="E29" s="833"/>
      <c r="F29" s="833"/>
      <c r="G29" s="833"/>
      <c r="H29" s="833"/>
      <c r="I29" s="833"/>
      <c r="J29" s="833"/>
      <c r="K29" s="833"/>
      <c r="L29" s="833"/>
      <c r="M29" s="7"/>
      <c r="N29" s="1"/>
      <c r="O29" s="1"/>
      <c r="P29" s="1"/>
    </row>
    <row r="30" spans="1:17" ht="15.75" thickBot="1" x14ac:dyDescent="0.3">
      <c r="A30" s="7"/>
      <c r="B30" s="7"/>
      <c r="C30" s="7"/>
      <c r="D30" s="7"/>
      <c r="E30" s="7"/>
      <c r="F30" s="7"/>
      <c r="G30" s="7"/>
      <c r="H30" s="7"/>
      <c r="I30" s="7"/>
      <c r="J30" s="7"/>
      <c r="K30" s="7"/>
      <c r="L30" s="7"/>
      <c r="M30" s="7"/>
      <c r="N30" s="1"/>
      <c r="O30" s="1"/>
      <c r="P30" s="1"/>
    </row>
    <row r="31" spans="1:17" x14ac:dyDescent="0.25">
      <c r="A31" s="826" t="s">
        <v>78</v>
      </c>
      <c r="B31" s="827"/>
      <c r="C31" s="827"/>
      <c r="D31" s="827"/>
      <c r="E31" s="827"/>
      <c r="F31" s="496" t="s">
        <v>110</v>
      </c>
      <c r="G31" s="263" t="s">
        <v>80</v>
      </c>
      <c r="H31" s="7"/>
      <c r="I31" s="7"/>
      <c r="J31" s="7"/>
      <c r="K31" s="7"/>
      <c r="L31" s="7"/>
      <c r="M31" s="7"/>
      <c r="N31" s="1"/>
      <c r="O31" s="1"/>
      <c r="P31" s="1"/>
    </row>
    <row r="32" spans="1:17" ht="29.25" customHeight="1" x14ac:dyDescent="0.25">
      <c r="A32" s="828" t="s">
        <v>81</v>
      </c>
      <c r="B32" s="829"/>
      <c r="C32" s="829"/>
      <c r="D32" s="829"/>
      <c r="E32" s="829"/>
      <c r="F32" s="264">
        <f>(M19+M20+M22+M23+M24+M25+M26)/7</f>
        <v>1</v>
      </c>
      <c r="G32" s="308">
        <f>(Q19+Q20+Q22+Q23+Q24+Q25+Q26)/7</f>
        <v>1</v>
      </c>
      <c r="H32" s="7"/>
      <c r="I32" s="7"/>
      <c r="J32" s="7"/>
      <c r="K32" s="7"/>
      <c r="L32" s="7"/>
      <c r="M32" s="7"/>
      <c r="N32" s="1"/>
      <c r="O32" s="1"/>
      <c r="P32" s="1"/>
    </row>
    <row r="33" spans="1:16" ht="15.75" thickBot="1" x14ac:dyDescent="0.3">
      <c r="A33" s="830" t="s">
        <v>82</v>
      </c>
      <c r="B33" s="831"/>
      <c r="C33" s="831"/>
      <c r="D33" s="831"/>
      <c r="E33" s="831"/>
      <c r="F33" s="265">
        <f>AVERAGE(M19:M26)</f>
        <v>1</v>
      </c>
      <c r="G33" s="266">
        <f>AVERAGE(Q19:Q26)</f>
        <v>1</v>
      </c>
      <c r="H33" s="7"/>
      <c r="I33" s="7"/>
      <c r="J33" s="7"/>
      <c r="K33" s="7"/>
      <c r="L33" s="7"/>
      <c r="M33" s="7"/>
      <c r="N33" s="1"/>
      <c r="O33" s="1"/>
      <c r="P33" s="1"/>
    </row>
    <row r="34" spans="1:16" x14ac:dyDescent="0.25">
      <c r="A34" s="7"/>
      <c r="B34" s="7"/>
      <c r="C34" s="7"/>
      <c r="D34" s="7"/>
      <c r="E34" s="7"/>
      <c r="F34" s="7"/>
      <c r="G34" s="7"/>
      <c r="H34" s="7"/>
      <c r="I34" s="7"/>
      <c r="J34" s="7"/>
      <c r="K34" s="7"/>
      <c r="L34" s="7"/>
      <c r="M34" s="7"/>
      <c r="N34" s="1"/>
      <c r="O34" s="1"/>
      <c r="P34" s="1"/>
    </row>
    <row r="35" spans="1:16" x14ac:dyDescent="0.25">
      <c r="A35" s="7"/>
      <c r="B35" s="7"/>
      <c r="C35" s="7"/>
      <c r="D35" s="7"/>
      <c r="E35" s="7"/>
      <c r="F35" s="7"/>
      <c r="G35" s="7"/>
      <c r="H35" s="7"/>
      <c r="I35" s="7"/>
      <c r="J35" s="7"/>
      <c r="K35" s="7"/>
      <c r="L35" s="7"/>
      <c r="M35" s="7"/>
      <c r="N35" s="1"/>
      <c r="O35" s="1"/>
      <c r="P35" s="1"/>
    </row>
  </sheetData>
  <autoFilter ref="A18:Q26" xr:uid="{D8BA0F3D-511C-4C20-AA38-8F10333BD325}">
    <filterColumn colId="1" showButton="0"/>
    <filterColumn colId="2" showButton="0"/>
    <filterColumn colId="3" showButton="0"/>
  </autoFilter>
  <mergeCells count="33">
    <mergeCell ref="A1:B3"/>
    <mergeCell ref="C1:O2"/>
    <mergeCell ref="C3:O3"/>
    <mergeCell ref="A5:B6"/>
    <mergeCell ref="C5:C6"/>
    <mergeCell ref="D5:E6"/>
    <mergeCell ref="F5:F6"/>
    <mergeCell ref="G5:H6"/>
    <mergeCell ref="I5:I6"/>
    <mergeCell ref="K5:L6"/>
    <mergeCell ref="M5:M6"/>
    <mergeCell ref="C8:M8"/>
    <mergeCell ref="A10:B10"/>
    <mergeCell ref="C10:M10"/>
    <mergeCell ref="A12:B12"/>
    <mergeCell ref="C12:M12"/>
    <mergeCell ref="A14:B14"/>
    <mergeCell ref="C14:M14"/>
    <mergeCell ref="B18:E18"/>
    <mergeCell ref="A19:A22"/>
    <mergeCell ref="B19:E22"/>
    <mergeCell ref="F19:F22"/>
    <mergeCell ref="H19:H22"/>
    <mergeCell ref="I19:I22"/>
    <mergeCell ref="A31:E31"/>
    <mergeCell ref="A32:E32"/>
    <mergeCell ref="A33:E33"/>
    <mergeCell ref="B23:E23"/>
    <mergeCell ref="B24:E24"/>
    <mergeCell ref="B25:E25"/>
    <mergeCell ref="B26:E26"/>
    <mergeCell ref="A29:C29"/>
    <mergeCell ref="D29:L2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26AF-2F6C-4848-BD06-21945C6B080B}">
  <sheetPr filterMode="1">
    <pageSetUpPr fitToPage="1"/>
  </sheetPr>
  <dimension ref="A1:T62"/>
  <sheetViews>
    <sheetView topLeftCell="A41" zoomScale="85" zoomScaleNormal="85" zoomScaleSheetLayoutView="100" zoomScalePageLayoutView="64" workbookViewId="0">
      <selection activeCell="I41" sqref="I41"/>
    </sheetView>
  </sheetViews>
  <sheetFormatPr baseColWidth="10" defaultColWidth="11.42578125" defaultRowHeight="12.75" x14ac:dyDescent="0.2"/>
  <cols>
    <col min="1" max="1" width="5.28515625" style="1" customWidth="1"/>
    <col min="2" max="2" width="18.85546875" style="1" customWidth="1"/>
    <col min="3" max="3" width="14.140625" style="1" customWidth="1"/>
    <col min="4" max="4" width="22.42578125" style="1" customWidth="1"/>
    <col min="5" max="5" width="13.140625" style="1" customWidth="1"/>
    <col min="6" max="6" width="22.42578125" style="69" customWidth="1"/>
    <col min="7" max="8" width="22.42578125" style="1" customWidth="1"/>
    <col min="9" max="9" width="19" style="1" customWidth="1"/>
    <col min="10" max="11" width="22.42578125" style="1" customWidth="1"/>
    <col min="12" max="12" width="18.28515625" style="1" customWidth="1"/>
    <col min="13" max="13" width="20.42578125" style="1" customWidth="1"/>
    <col min="14" max="14" width="34.85546875" style="1" customWidth="1"/>
    <col min="15" max="15" width="96.42578125" style="1" customWidth="1"/>
    <col min="16" max="16" width="52.42578125" style="1" customWidth="1"/>
    <col min="17" max="17" width="12.7109375" style="198" customWidth="1"/>
    <col min="18" max="18" width="21" style="39" hidden="1" customWidth="1"/>
    <col min="19" max="19" width="24.42578125" style="39" hidden="1" customWidth="1"/>
    <col min="20" max="16384" width="11.42578125" style="1"/>
  </cols>
  <sheetData>
    <row r="1" spans="1:19" customFormat="1" ht="23.25" customHeight="1" x14ac:dyDescent="0.25">
      <c r="A1" s="844"/>
      <c r="B1" s="845"/>
      <c r="C1" s="850" t="s">
        <v>147</v>
      </c>
      <c r="D1" s="851"/>
      <c r="E1" s="851"/>
      <c r="F1" s="851"/>
      <c r="G1" s="851"/>
      <c r="H1" s="851"/>
      <c r="I1" s="851"/>
      <c r="J1" s="851"/>
      <c r="K1" s="851"/>
      <c r="L1" s="851"/>
      <c r="M1" s="851"/>
      <c r="N1" s="852"/>
      <c r="O1" s="27" t="s">
        <v>148</v>
      </c>
      <c r="P1" s="102" t="s">
        <v>149</v>
      </c>
      <c r="Q1" s="88"/>
      <c r="R1" s="90"/>
      <c r="S1" s="90"/>
    </row>
    <row r="2" spans="1:19" customFormat="1" ht="23.25" customHeight="1" x14ac:dyDescent="0.25">
      <c r="A2" s="846"/>
      <c r="B2" s="847"/>
      <c r="C2" s="853"/>
      <c r="D2" s="854"/>
      <c r="E2" s="854"/>
      <c r="F2" s="854"/>
      <c r="G2" s="854"/>
      <c r="H2" s="854"/>
      <c r="I2" s="854"/>
      <c r="J2" s="854"/>
      <c r="K2" s="854"/>
      <c r="L2" s="854"/>
      <c r="M2" s="854"/>
      <c r="N2" s="855"/>
      <c r="O2" s="27" t="s">
        <v>150</v>
      </c>
      <c r="P2" s="103" t="s">
        <v>931</v>
      </c>
      <c r="Q2" s="88"/>
      <c r="R2" s="90"/>
      <c r="S2" s="90"/>
    </row>
    <row r="3" spans="1:19" customFormat="1" ht="23.25" customHeight="1" x14ac:dyDescent="0.25">
      <c r="A3" s="848"/>
      <c r="B3" s="849"/>
      <c r="C3" s="741" t="s">
        <v>152</v>
      </c>
      <c r="D3" s="888"/>
      <c r="E3" s="888"/>
      <c r="F3" s="888"/>
      <c r="G3" s="888"/>
      <c r="H3" s="888"/>
      <c r="I3" s="888"/>
      <c r="J3" s="888"/>
      <c r="K3" s="888"/>
      <c r="L3" s="888"/>
      <c r="M3" s="888"/>
      <c r="N3" s="742"/>
      <c r="O3" s="27" t="s">
        <v>153</v>
      </c>
      <c r="P3" s="103" t="s">
        <v>932</v>
      </c>
      <c r="Q3" s="88"/>
      <c r="R3" s="90"/>
      <c r="S3" s="90"/>
    </row>
    <row r="4" spans="1:19" ht="5.0999999999999996" customHeight="1" x14ac:dyDescent="0.25">
      <c r="A4" s="49"/>
    </row>
    <row r="5" spans="1:19" ht="16.5" customHeight="1" x14ac:dyDescent="0.2">
      <c r="A5" s="889" t="s">
        <v>35</v>
      </c>
      <c r="B5" s="889"/>
      <c r="C5" s="766">
        <v>43315</v>
      </c>
      <c r="D5" s="792" t="s">
        <v>83</v>
      </c>
      <c r="E5" s="792"/>
      <c r="F5" s="891">
        <v>43315</v>
      </c>
      <c r="H5" s="893" t="s">
        <v>37</v>
      </c>
      <c r="I5" s="883">
        <v>43829</v>
      </c>
      <c r="K5" s="893" t="s">
        <v>38</v>
      </c>
      <c r="L5" s="894"/>
      <c r="M5" s="883">
        <f>MAX(K19:K51)</f>
        <v>43920</v>
      </c>
    </row>
    <row r="6" spans="1:19" ht="15.75" customHeight="1" x14ac:dyDescent="0.2">
      <c r="A6" s="889"/>
      <c r="B6" s="889"/>
      <c r="C6" s="890"/>
      <c r="D6" s="792"/>
      <c r="E6" s="792"/>
      <c r="F6" s="892"/>
      <c r="H6" s="893"/>
      <c r="I6" s="884"/>
      <c r="K6" s="893"/>
      <c r="L6" s="894"/>
      <c r="M6" s="884"/>
    </row>
    <row r="7" spans="1:19" ht="5.0999999999999996" customHeight="1" x14ac:dyDescent="0.25">
      <c r="A7" s="49"/>
    </row>
    <row r="8" spans="1:19" ht="27" customHeight="1" x14ac:dyDescent="0.2">
      <c r="A8" s="51" t="s">
        <v>39</v>
      </c>
      <c r="C8" s="885" t="s">
        <v>19</v>
      </c>
      <c r="D8" s="885"/>
      <c r="E8" s="885"/>
      <c r="F8" s="885"/>
      <c r="G8" s="885"/>
      <c r="H8" s="885"/>
      <c r="I8" s="885"/>
      <c r="J8" s="885"/>
      <c r="K8" s="885"/>
      <c r="L8" s="885"/>
      <c r="M8" s="885"/>
      <c r="N8" s="885"/>
      <c r="O8" s="885"/>
      <c r="P8" s="885"/>
    </row>
    <row r="9" spans="1:19" ht="5.0999999999999996" customHeight="1" x14ac:dyDescent="0.2">
      <c r="A9" s="51"/>
    </row>
    <row r="10" spans="1:19" ht="33" customHeight="1" x14ac:dyDescent="0.2">
      <c r="A10" s="886" t="s">
        <v>41</v>
      </c>
      <c r="B10" s="886"/>
      <c r="C10" s="885" t="s">
        <v>155</v>
      </c>
      <c r="D10" s="885"/>
      <c r="E10" s="885"/>
      <c r="F10" s="885"/>
      <c r="G10" s="885"/>
      <c r="H10" s="885"/>
      <c r="I10" s="885"/>
      <c r="J10" s="885"/>
      <c r="K10" s="885"/>
      <c r="L10" s="885"/>
      <c r="M10" s="885"/>
      <c r="N10" s="885"/>
      <c r="O10" s="885"/>
      <c r="P10" s="885"/>
    </row>
    <row r="11" spans="1:19" ht="5.0999999999999996" customHeight="1" x14ac:dyDescent="0.2">
      <c r="A11" s="568"/>
      <c r="B11" s="568"/>
      <c r="C11" s="3"/>
      <c r="D11" s="3"/>
      <c r="E11" s="3"/>
      <c r="F11" s="70"/>
      <c r="G11" s="3"/>
      <c r="H11" s="3"/>
      <c r="I11" s="3"/>
      <c r="J11" s="3"/>
      <c r="K11" s="3"/>
      <c r="L11" s="3"/>
      <c r="M11" s="3"/>
    </row>
    <row r="12" spans="1:19" ht="35.25" customHeight="1" x14ac:dyDescent="0.2">
      <c r="A12" s="886" t="s">
        <v>43</v>
      </c>
      <c r="B12" s="886"/>
      <c r="C12" s="885" t="s">
        <v>156</v>
      </c>
      <c r="D12" s="885"/>
      <c r="E12" s="885"/>
      <c r="F12" s="885"/>
      <c r="G12" s="885"/>
      <c r="H12" s="885"/>
      <c r="I12" s="885"/>
      <c r="J12" s="885"/>
      <c r="K12" s="885"/>
      <c r="L12" s="885"/>
      <c r="M12" s="885"/>
      <c r="N12" s="885"/>
      <c r="O12" s="885"/>
      <c r="P12" s="885"/>
    </row>
    <row r="13" spans="1:19" ht="5.0999999999999996" customHeight="1" x14ac:dyDescent="0.2">
      <c r="A13" s="568"/>
      <c r="B13" s="568"/>
      <c r="C13" s="3"/>
      <c r="D13" s="3"/>
      <c r="E13" s="3"/>
      <c r="F13" s="70"/>
      <c r="G13" s="3"/>
      <c r="H13" s="3"/>
      <c r="I13" s="3"/>
      <c r="J13" s="3"/>
      <c r="K13" s="3"/>
      <c r="L13" s="3"/>
      <c r="M13" s="3"/>
    </row>
    <row r="14" spans="1:19" ht="21" customHeight="1" x14ac:dyDescent="0.2">
      <c r="A14" s="886" t="s">
        <v>45</v>
      </c>
      <c r="B14" s="886"/>
      <c r="C14" s="885" t="s">
        <v>157</v>
      </c>
      <c r="D14" s="885"/>
      <c r="E14" s="885"/>
      <c r="F14" s="885"/>
      <c r="G14" s="885"/>
      <c r="H14" s="885"/>
      <c r="I14" s="885"/>
      <c r="J14" s="885"/>
      <c r="K14" s="885"/>
      <c r="L14" s="885"/>
      <c r="M14" s="885"/>
      <c r="N14" s="885"/>
      <c r="O14" s="885"/>
      <c r="P14" s="885"/>
    </row>
    <row r="15" spans="1:19" ht="5.0999999999999996" customHeight="1" x14ac:dyDescent="0.2">
      <c r="A15" s="568"/>
      <c r="B15" s="568"/>
      <c r="C15" s="3"/>
      <c r="D15" s="3"/>
      <c r="E15" s="3"/>
      <c r="F15" s="70"/>
      <c r="G15" s="3"/>
      <c r="H15" s="3"/>
      <c r="I15" s="3"/>
      <c r="J15" s="3"/>
      <c r="K15" s="3"/>
      <c r="L15" s="3"/>
      <c r="M15" s="3"/>
    </row>
    <row r="16" spans="1:19" ht="18.75" customHeight="1" x14ac:dyDescent="0.25">
      <c r="A16" s="49" t="s">
        <v>47</v>
      </c>
    </row>
    <row r="17" spans="1:20" ht="9" customHeight="1" x14ac:dyDescent="0.25">
      <c r="A17" s="49"/>
    </row>
    <row r="18" spans="1:20" s="614" customFormat="1" ht="90" customHeight="1" x14ac:dyDescent="0.25">
      <c r="A18" s="71" t="s">
        <v>48</v>
      </c>
      <c r="B18" s="887" t="s">
        <v>49</v>
      </c>
      <c r="C18" s="887"/>
      <c r="D18" s="887"/>
      <c r="E18" s="887"/>
      <c r="F18" s="569" t="s">
        <v>50</v>
      </c>
      <c r="G18" s="569" t="s">
        <v>51</v>
      </c>
      <c r="H18" s="569" t="s">
        <v>52</v>
      </c>
      <c r="I18" s="569" t="s">
        <v>53</v>
      </c>
      <c r="J18" s="569" t="s">
        <v>54</v>
      </c>
      <c r="K18" s="569" t="s">
        <v>55</v>
      </c>
      <c r="L18" s="569" t="s">
        <v>56</v>
      </c>
      <c r="M18" s="569" t="s">
        <v>57</v>
      </c>
      <c r="N18" s="569" t="s">
        <v>58</v>
      </c>
      <c r="O18" s="569" t="s">
        <v>158</v>
      </c>
      <c r="P18" s="569" t="s">
        <v>60</v>
      </c>
      <c r="Q18" s="569" t="s">
        <v>124</v>
      </c>
      <c r="R18" s="614" t="s">
        <v>159</v>
      </c>
      <c r="S18" s="72" t="s">
        <v>160</v>
      </c>
    </row>
    <row r="19" spans="1:20" s="57" customFormat="1" ht="104.25" hidden="1" customHeight="1" x14ac:dyDescent="0.2">
      <c r="A19" s="613">
        <v>1</v>
      </c>
      <c r="B19" s="873" t="s">
        <v>161</v>
      </c>
      <c r="C19" s="873"/>
      <c r="D19" s="873"/>
      <c r="E19" s="873"/>
      <c r="F19" s="878" t="s">
        <v>162</v>
      </c>
      <c r="G19" s="567" t="s">
        <v>163</v>
      </c>
      <c r="H19" s="267" t="s">
        <v>164</v>
      </c>
      <c r="I19" s="267" t="s">
        <v>165</v>
      </c>
      <c r="J19" s="588">
        <v>1</v>
      </c>
      <c r="K19" s="86">
        <v>43343</v>
      </c>
      <c r="L19" s="86">
        <v>43738</v>
      </c>
      <c r="M19" s="53">
        <v>1</v>
      </c>
      <c r="N19" s="267"/>
      <c r="O19" s="299" t="s">
        <v>933</v>
      </c>
      <c r="P19" s="267"/>
      <c r="Q19" s="96">
        <v>1</v>
      </c>
      <c r="R19" s="91"/>
      <c r="S19" s="91"/>
    </row>
    <row r="20" spans="1:20" s="82" customFormat="1" ht="361.5" customHeight="1" x14ac:dyDescent="0.2">
      <c r="A20" s="81">
        <v>2</v>
      </c>
      <c r="B20" s="874"/>
      <c r="C20" s="874"/>
      <c r="D20" s="874"/>
      <c r="E20" s="874"/>
      <c r="F20" s="879"/>
      <c r="G20" s="104" t="s">
        <v>166</v>
      </c>
      <c r="H20" s="104" t="s">
        <v>167</v>
      </c>
      <c r="I20" s="104" t="s">
        <v>168</v>
      </c>
      <c r="J20" s="573">
        <v>1</v>
      </c>
      <c r="K20" s="663">
        <v>43768</v>
      </c>
      <c r="L20" s="573"/>
      <c r="M20" s="664">
        <v>0.95</v>
      </c>
      <c r="N20" s="104" t="s">
        <v>934</v>
      </c>
      <c r="O20" s="665" t="s">
        <v>1366</v>
      </c>
      <c r="P20" s="574" t="s">
        <v>1367</v>
      </c>
      <c r="Q20" s="95">
        <v>0.9</v>
      </c>
      <c r="R20" s="87">
        <f>(+K20-$F$5)</f>
        <v>453</v>
      </c>
      <c r="S20" s="92">
        <f>+$I$5-$F$5</f>
        <v>514</v>
      </c>
    </row>
    <row r="21" spans="1:20" s="57" customFormat="1" ht="213" hidden="1" customHeight="1" x14ac:dyDescent="0.2">
      <c r="A21" s="613">
        <v>3</v>
      </c>
      <c r="B21" s="876" t="s">
        <v>169</v>
      </c>
      <c r="C21" s="876"/>
      <c r="D21" s="876"/>
      <c r="E21" s="876"/>
      <c r="F21" s="878" t="s">
        <v>170</v>
      </c>
      <c r="G21" s="73" t="s">
        <v>171</v>
      </c>
      <c r="H21" s="267" t="s">
        <v>172</v>
      </c>
      <c r="I21" s="267" t="s">
        <v>173</v>
      </c>
      <c r="J21" s="588">
        <v>11</v>
      </c>
      <c r="K21" s="86">
        <v>43371</v>
      </c>
      <c r="L21" s="302">
        <v>43721</v>
      </c>
      <c r="M21" s="186">
        <v>1</v>
      </c>
      <c r="N21" s="567"/>
      <c r="O21" s="303" t="s">
        <v>935</v>
      </c>
      <c r="P21" s="267" t="s">
        <v>936</v>
      </c>
      <c r="Q21" s="96">
        <v>1</v>
      </c>
      <c r="R21" s="87">
        <f>(+K21-$F$5)</f>
        <v>56</v>
      </c>
      <c r="S21" s="92">
        <f>+$I$5-$F$5</f>
        <v>514</v>
      </c>
    </row>
    <row r="22" spans="1:20" s="57" customFormat="1" ht="231" hidden="1" customHeight="1" x14ac:dyDescent="0.2">
      <c r="A22" s="613">
        <v>4</v>
      </c>
      <c r="B22" s="876"/>
      <c r="C22" s="876"/>
      <c r="D22" s="876"/>
      <c r="E22" s="876"/>
      <c r="F22" s="878"/>
      <c r="G22" s="267" t="s">
        <v>174</v>
      </c>
      <c r="H22" s="267" t="s">
        <v>175</v>
      </c>
      <c r="I22" s="267" t="s">
        <v>176</v>
      </c>
      <c r="J22" s="588">
        <v>13</v>
      </c>
      <c r="K22" s="86">
        <v>43403</v>
      </c>
      <c r="L22" s="86">
        <v>43738</v>
      </c>
      <c r="M22" s="53">
        <v>1</v>
      </c>
      <c r="N22" s="267"/>
      <c r="O22" s="303" t="s">
        <v>937</v>
      </c>
      <c r="P22" s="159"/>
      <c r="Q22" s="96">
        <v>1</v>
      </c>
      <c r="R22" s="87">
        <f>(+K22-$F$5)</f>
        <v>88</v>
      </c>
      <c r="S22" s="92">
        <f>+$I$5-$F$5</f>
        <v>514</v>
      </c>
    </row>
    <row r="23" spans="1:20" s="57" customFormat="1" ht="58.5" hidden="1" customHeight="1" x14ac:dyDescent="0.2">
      <c r="A23" s="613">
        <v>5</v>
      </c>
      <c r="B23" s="876"/>
      <c r="C23" s="876"/>
      <c r="D23" s="876"/>
      <c r="E23" s="876"/>
      <c r="F23" s="878"/>
      <c r="G23" s="267" t="s">
        <v>178</v>
      </c>
      <c r="H23" s="267" t="s">
        <v>175</v>
      </c>
      <c r="I23" s="267" t="s">
        <v>179</v>
      </c>
      <c r="J23" s="588">
        <v>3</v>
      </c>
      <c r="K23" s="86">
        <v>43371</v>
      </c>
      <c r="L23" s="86">
        <v>43371</v>
      </c>
      <c r="M23" s="53">
        <v>1</v>
      </c>
      <c r="N23" s="567"/>
      <c r="O23" s="303" t="s">
        <v>180</v>
      </c>
      <c r="P23" s="56"/>
      <c r="Q23" s="96">
        <v>1</v>
      </c>
      <c r="R23" s="91"/>
      <c r="S23" s="91"/>
    </row>
    <row r="24" spans="1:20" s="57" customFormat="1" ht="153" hidden="1" customHeight="1" x14ac:dyDescent="0.2">
      <c r="A24" s="613">
        <v>6</v>
      </c>
      <c r="B24" s="876" t="s">
        <v>181</v>
      </c>
      <c r="C24" s="876"/>
      <c r="D24" s="876"/>
      <c r="E24" s="876"/>
      <c r="F24" s="878" t="s">
        <v>182</v>
      </c>
      <c r="G24" s="602" t="s">
        <v>183</v>
      </c>
      <c r="H24" s="73" t="s">
        <v>184</v>
      </c>
      <c r="I24" s="73" t="s">
        <v>185</v>
      </c>
      <c r="J24" s="588">
        <v>1</v>
      </c>
      <c r="K24" s="302">
        <v>43342</v>
      </c>
      <c r="L24" s="86">
        <v>43383</v>
      </c>
      <c r="M24" s="53">
        <v>1</v>
      </c>
      <c r="N24" s="267"/>
      <c r="O24" s="303" t="s">
        <v>186</v>
      </c>
      <c r="P24" s="56"/>
      <c r="Q24" s="96">
        <v>1</v>
      </c>
      <c r="R24" s="91"/>
      <c r="S24" s="91"/>
    </row>
    <row r="25" spans="1:20" s="57" customFormat="1" ht="102.75" hidden="1" customHeight="1" x14ac:dyDescent="0.2">
      <c r="A25" s="613">
        <v>7</v>
      </c>
      <c r="B25" s="876"/>
      <c r="C25" s="876"/>
      <c r="D25" s="876"/>
      <c r="E25" s="876"/>
      <c r="F25" s="878"/>
      <c r="G25" s="567" t="s">
        <v>187</v>
      </c>
      <c r="H25" s="567" t="s">
        <v>188</v>
      </c>
      <c r="I25" s="267" t="s">
        <v>189</v>
      </c>
      <c r="J25" s="588">
        <v>1</v>
      </c>
      <c r="K25" s="86">
        <v>43373</v>
      </c>
      <c r="L25" s="86">
        <v>43371</v>
      </c>
      <c r="M25" s="53">
        <v>1</v>
      </c>
      <c r="N25" s="267"/>
      <c r="O25" s="303" t="s">
        <v>190</v>
      </c>
      <c r="P25" s="56"/>
      <c r="Q25" s="96">
        <v>1</v>
      </c>
      <c r="R25" s="91"/>
      <c r="S25" s="91"/>
    </row>
    <row r="26" spans="1:20" s="82" customFormat="1" ht="361.5" hidden="1" customHeight="1" x14ac:dyDescent="0.2">
      <c r="A26" s="81">
        <v>8</v>
      </c>
      <c r="B26" s="877"/>
      <c r="C26" s="877"/>
      <c r="D26" s="877"/>
      <c r="E26" s="877"/>
      <c r="F26" s="879"/>
      <c r="G26" s="574" t="s">
        <v>191</v>
      </c>
      <c r="H26" s="104" t="s">
        <v>192</v>
      </c>
      <c r="I26" s="104" t="s">
        <v>193</v>
      </c>
      <c r="J26" s="573">
        <v>1</v>
      </c>
      <c r="K26" s="663">
        <v>43814</v>
      </c>
      <c r="L26" s="111">
        <v>43808</v>
      </c>
      <c r="M26" s="664">
        <v>1</v>
      </c>
      <c r="N26" s="666" t="s">
        <v>938</v>
      </c>
      <c r="O26" s="667" t="s">
        <v>1368</v>
      </c>
      <c r="P26" s="574" t="s">
        <v>939</v>
      </c>
      <c r="Q26" s="95">
        <v>1</v>
      </c>
      <c r="R26" s="91"/>
      <c r="S26" s="91"/>
    </row>
    <row r="27" spans="1:20" s="57" customFormat="1" ht="323.25" hidden="1" customHeight="1" x14ac:dyDescent="0.2">
      <c r="A27" s="613">
        <v>9</v>
      </c>
      <c r="B27" s="876"/>
      <c r="C27" s="876"/>
      <c r="D27" s="876"/>
      <c r="E27" s="876"/>
      <c r="F27" s="878"/>
      <c r="G27" s="567" t="s">
        <v>194</v>
      </c>
      <c r="H27" s="267" t="s">
        <v>175</v>
      </c>
      <c r="I27" s="267" t="s">
        <v>195</v>
      </c>
      <c r="J27" s="588">
        <v>10</v>
      </c>
      <c r="K27" s="86">
        <v>43404</v>
      </c>
      <c r="L27" s="86">
        <v>43738</v>
      </c>
      <c r="M27" s="53">
        <v>1</v>
      </c>
      <c r="N27" s="167"/>
      <c r="O27" s="304" t="s">
        <v>940</v>
      </c>
      <c r="P27" s="56"/>
      <c r="Q27" s="96">
        <v>1</v>
      </c>
      <c r="R27" s="87">
        <f>(+K27-$F$5)</f>
        <v>89</v>
      </c>
      <c r="S27" s="92">
        <f>+$I$5-$F$5</f>
        <v>514</v>
      </c>
    </row>
    <row r="28" spans="1:20" s="57" customFormat="1" ht="131.25" hidden="1" customHeight="1" x14ac:dyDescent="0.2">
      <c r="A28" s="613">
        <v>10</v>
      </c>
      <c r="B28" s="873" t="s">
        <v>196</v>
      </c>
      <c r="C28" s="873"/>
      <c r="D28" s="873"/>
      <c r="E28" s="873"/>
      <c r="F28" s="880" t="s">
        <v>197</v>
      </c>
      <c r="G28" s="267" t="s">
        <v>198</v>
      </c>
      <c r="H28" s="267" t="s">
        <v>199</v>
      </c>
      <c r="I28" s="267" t="s">
        <v>200</v>
      </c>
      <c r="J28" s="588">
        <v>3</v>
      </c>
      <c r="K28" s="86">
        <v>43342</v>
      </c>
      <c r="L28" s="86">
        <v>43342</v>
      </c>
      <c r="M28" s="53">
        <v>1</v>
      </c>
      <c r="N28" s="66"/>
      <c r="O28" s="303" t="s">
        <v>201</v>
      </c>
      <c r="P28" s="56"/>
      <c r="Q28" s="96">
        <v>1</v>
      </c>
      <c r="R28" s="91"/>
      <c r="S28" s="91"/>
    </row>
    <row r="29" spans="1:20" s="57" customFormat="1" ht="95.25" hidden="1" customHeight="1" x14ac:dyDescent="0.2">
      <c r="A29" s="613">
        <v>11</v>
      </c>
      <c r="B29" s="873"/>
      <c r="C29" s="873"/>
      <c r="D29" s="873"/>
      <c r="E29" s="873"/>
      <c r="F29" s="881"/>
      <c r="G29" s="267" t="s">
        <v>202</v>
      </c>
      <c r="H29" s="267" t="s">
        <v>203</v>
      </c>
      <c r="I29" s="267" t="s">
        <v>204</v>
      </c>
      <c r="J29" s="588">
        <v>1</v>
      </c>
      <c r="K29" s="86">
        <v>43327</v>
      </c>
      <c r="L29" s="86">
        <v>43554</v>
      </c>
      <c r="M29" s="53">
        <v>1</v>
      </c>
      <c r="N29" s="267"/>
      <c r="O29" s="303" t="s">
        <v>941</v>
      </c>
      <c r="P29" s="56"/>
      <c r="Q29" s="96">
        <v>1</v>
      </c>
      <c r="R29" s="91"/>
      <c r="S29" s="91"/>
    </row>
    <row r="30" spans="1:20" s="82" customFormat="1" ht="361.5" customHeight="1" x14ac:dyDescent="0.25">
      <c r="A30" s="81">
        <v>9</v>
      </c>
      <c r="B30" s="874"/>
      <c r="C30" s="874"/>
      <c r="D30" s="874"/>
      <c r="E30" s="874"/>
      <c r="F30" s="882"/>
      <c r="G30" s="574" t="s">
        <v>1369</v>
      </c>
      <c r="H30" s="104" t="s">
        <v>205</v>
      </c>
      <c r="I30" s="104" t="s">
        <v>907</v>
      </c>
      <c r="J30" s="573">
        <v>20</v>
      </c>
      <c r="K30" s="663">
        <v>43920</v>
      </c>
      <c r="L30" s="573"/>
      <c r="M30" s="664">
        <v>0.9</v>
      </c>
      <c r="N30" s="666" t="s">
        <v>1370</v>
      </c>
      <c r="O30" s="667" t="s">
        <v>1371</v>
      </c>
      <c r="P30" s="668" t="s">
        <v>1372</v>
      </c>
      <c r="Q30" s="95">
        <v>0.9</v>
      </c>
      <c r="R30" s="87">
        <f>(+K30-$F$5)</f>
        <v>605</v>
      </c>
      <c r="S30" s="92">
        <f>+$I$5-$F$5</f>
        <v>514</v>
      </c>
      <c r="T30" s="669"/>
    </row>
    <row r="31" spans="1:20" s="57" customFormat="1" ht="170.25" hidden="1" customHeight="1" x14ac:dyDescent="0.2">
      <c r="A31" s="613">
        <v>12</v>
      </c>
      <c r="B31" s="873"/>
      <c r="C31" s="873"/>
      <c r="D31" s="873"/>
      <c r="E31" s="873"/>
      <c r="F31" s="881"/>
      <c r="G31" s="73" t="s">
        <v>207</v>
      </c>
      <c r="H31" s="267" t="s">
        <v>184</v>
      </c>
      <c r="I31" s="267" t="s">
        <v>208</v>
      </c>
      <c r="J31" s="588">
        <v>12</v>
      </c>
      <c r="K31" s="86">
        <v>43404</v>
      </c>
      <c r="L31" s="86">
        <v>43738</v>
      </c>
      <c r="M31" s="53">
        <v>1</v>
      </c>
      <c r="N31" s="166"/>
      <c r="O31" s="304" t="s">
        <v>942</v>
      </c>
      <c r="P31" s="56"/>
      <c r="Q31" s="96">
        <v>1</v>
      </c>
      <c r="R31" s="87">
        <f>(+K31-$F$5)</f>
        <v>89</v>
      </c>
      <c r="S31" s="92">
        <f>+$I$5-$F$5</f>
        <v>514</v>
      </c>
    </row>
    <row r="32" spans="1:20" s="57" customFormat="1" ht="132" hidden="1" x14ac:dyDescent="0.2">
      <c r="A32" s="613">
        <v>13</v>
      </c>
      <c r="B32" s="873"/>
      <c r="C32" s="873"/>
      <c r="D32" s="873"/>
      <c r="E32" s="873"/>
      <c r="F32" s="881"/>
      <c r="G32" s="73" t="s">
        <v>209</v>
      </c>
      <c r="H32" s="267" t="s">
        <v>210</v>
      </c>
      <c r="I32" s="267" t="s">
        <v>211</v>
      </c>
      <c r="J32" s="588">
        <v>1</v>
      </c>
      <c r="K32" s="86">
        <v>43320</v>
      </c>
      <c r="L32" s="305">
        <v>43326</v>
      </c>
      <c r="M32" s="53">
        <v>1</v>
      </c>
      <c r="N32" s="66"/>
      <c r="O32" s="303" t="s">
        <v>212</v>
      </c>
      <c r="P32" s="56"/>
      <c r="Q32" s="96">
        <v>1</v>
      </c>
      <c r="R32" s="87">
        <f>(+K32-$F$5)</f>
        <v>5</v>
      </c>
      <c r="S32" s="92">
        <f>+$I$5-$F$5</f>
        <v>514</v>
      </c>
    </row>
    <row r="33" spans="1:19" s="82" customFormat="1" ht="361.5" customHeight="1" x14ac:dyDescent="0.2">
      <c r="A33" s="81">
        <v>14</v>
      </c>
      <c r="B33" s="874"/>
      <c r="C33" s="874"/>
      <c r="D33" s="874"/>
      <c r="E33" s="874"/>
      <c r="F33" s="882"/>
      <c r="G33" s="104" t="s">
        <v>1373</v>
      </c>
      <c r="H33" s="104" t="s">
        <v>213</v>
      </c>
      <c r="I33" s="104" t="s">
        <v>908</v>
      </c>
      <c r="J33" s="573">
        <v>13</v>
      </c>
      <c r="K33" s="663">
        <v>41578</v>
      </c>
      <c r="L33" s="111">
        <v>43824</v>
      </c>
      <c r="M33" s="664">
        <v>0.92</v>
      </c>
      <c r="N33" s="668" t="s">
        <v>1374</v>
      </c>
      <c r="O33" s="668" t="s">
        <v>1375</v>
      </c>
      <c r="P33" s="668" t="s">
        <v>1376</v>
      </c>
      <c r="Q33" s="95">
        <v>0.75</v>
      </c>
      <c r="R33" s="87">
        <f>(+K33-$F$5)</f>
        <v>-1737</v>
      </c>
      <c r="S33" s="92">
        <f>+$I$5-$F$5</f>
        <v>514</v>
      </c>
    </row>
    <row r="34" spans="1:19" s="57" customFormat="1" ht="72" hidden="1" x14ac:dyDescent="0.2">
      <c r="A34" s="613">
        <v>7</v>
      </c>
      <c r="B34" s="873" t="s">
        <v>214</v>
      </c>
      <c r="C34" s="873"/>
      <c r="D34" s="873"/>
      <c r="E34" s="873"/>
      <c r="F34" s="878" t="s">
        <v>215</v>
      </c>
      <c r="G34" s="567" t="s">
        <v>216</v>
      </c>
      <c r="H34" s="567" t="s">
        <v>217</v>
      </c>
      <c r="I34" s="267" t="s">
        <v>189</v>
      </c>
      <c r="J34" s="588">
        <v>1</v>
      </c>
      <c r="K34" s="86">
        <v>43373</v>
      </c>
      <c r="L34" s="86">
        <v>43373</v>
      </c>
      <c r="M34" s="53">
        <v>1</v>
      </c>
      <c r="N34" s="66"/>
      <c r="O34" s="303" t="s">
        <v>218</v>
      </c>
      <c r="P34" s="56" t="s">
        <v>219</v>
      </c>
      <c r="Q34" s="96">
        <v>1</v>
      </c>
      <c r="R34" s="91"/>
      <c r="S34" s="91"/>
    </row>
    <row r="35" spans="1:19" s="57" customFormat="1" ht="360" hidden="1" x14ac:dyDescent="0.2">
      <c r="A35" s="613">
        <v>9</v>
      </c>
      <c r="B35" s="873"/>
      <c r="C35" s="873"/>
      <c r="D35" s="873"/>
      <c r="E35" s="873"/>
      <c r="F35" s="878"/>
      <c r="G35" s="567" t="s">
        <v>220</v>
      </c>
      <c r="H35" s="267" t="s">
        <v>205</v>
      </c>
      <c r="I35" s="267" t="s">
        <v>206</v>
      </c>
      <c r="J35" s="588">
        <v>3</v>
      </c>
      <c r="K35" s="86">
        <v>43404</v>
      </c>
      <c r="L35" s="86">
        <v>43555</v>
      </c>
      <c r="M35" s="53">
        <v>1</v>
      </c>
      <c r="N35" s="567"/>
      <c r="O35" s="303" t="s">
        <v>943</v>
      </c>
      <c r="P35" s="56"/>
      <c r="Q35" s="96">
        <v>1</v>
      </c>
      <c r="R35" s="87">
        <f>(+K35-$F$5)</f>
        <v>89</v>
      </c>
      <c r="S35" s="92">
        <f>+$I$5-$F$5</f>
        <v>514</v>
      </c>
    </row>
    <row r="36" spans="1:19" s="57" customFormat="1" ht="162.75" hidden="1" customHeight="1" x14ac:dyDescent="0.2">
      <c r="A36" s="613">
        <v>14</v>
      </c>
      <c r="B36" s="873"/>
      <c r="C36" s="873"/>
      <c r="D36" s="873"/>
      <c r="E36" s="873"/>
      <c r="F36" s="878"/>
      <c r="G36" s="73" t="s">
        <v>221</v>
      </c>
      <c r="H36" s="267" t="s">
        <v>213</v>
      </c>
      <c r="I36" s="267" t="s">
        <v>908</v>
      </c>
      <c r="J36" s="588">
        <v>3</v>
      </c>
      <c r="K36" s="86">
        <v>43814</v>
      </c>
      <c r="L36" s="302">
        <v>43738</v>
      </c>
      <c r="M36" s="53">
        <v>1</v>
      </c>
      <c r="N36" s="267"/>
      <c r="O36" s="301" t="s">
        <v>944</v>
      </c>
      <c r="P36" s="159" t="s">
        <v>909</v>
      </c>
      <c r="Q36" s="96">
        <v>0.75</v>
      </c>
      <c r="R36" s="87">
        <f>(+K36-$F$5)</f>
        <v>499</v>
      </c>
      <c r="S36" s="92">
        <f>+$I$5-$F$5</f>
        <v>514</v>
      </c>
    </row>
    <row r="37" spans="1:19" s="57" customFormat="1" ht="113.25" hidden="1" customHeight="1" x14ac:dyDescent="0.2">
      <c r="A37" s="613">
        <v>15</v>
      </c>
      <c r="B37" s="873" t="s">
        <v>222</v>
      </c>
      <c r="C37" s="873"/>
      <c r="D37" s="873"/>
      <c r="E37" s="873"/>
      <c r="F37" s="160" t="s">
        <v>223</v>
      </c>
      <c r="G37" s="267" t="s">
        <v>224</v>
      </c>
      <c r="H37" s="267" t="s">
        <v>225</v>
      </c>
      <c r="I37" s="267" t="s">
        <v>226</v>
      </c>
      <c r="J37" s="588">
        <v>1</v>
      </c>
      <c r="K37" s="86">
        <v>43343</v>
      </c>
      <c r="L37" s="86">
        <v>43375</v>
      </c>
      <c r="M37" s="53">
        <v>1</v>
      </c>
      <c r="N37" s="586"/>
      <c r="O37" s="304" t="s">
        <v>227</v>
      </c>
      <c r="P37" s="56"/>
      <c r="Q37" s="96">
        <v>1</v>
      </c>
      <c r="R37" s="91"/>
      <c r="S37" s="91"/>
    </row>
    <row r="38" spans="1:19" s="57" customFormat="1" ht="135" hidden="1" customHeight="1" x14ac:dyDescent="0.2">
      <c r="A38" s="613">
        <v>16</v>
      </c>
      <c r="B38" s="873" t="s">
        <v>228</v>
      </c>
      <c r="C38" s="873"/>
      <c r="D38" s="873"/>
      <c r="E38" s="873"/>
      <c r="F38" s="161" t="s">
        <v>229</v>
      </c>
      <c r="G38" s="586" t="s">
        <v>230</v>
      </c>
      <c r="H38" s="601" t="s">
        <v>231</v>
      </c>
      <c r="I38" s="267" t="s">
        <v>908</v>
      </c>
      <c r="J38" s="588">
        <v>2</v>
      </c>
      <c r="K38" s="86">
        <v>43814</v>
      </c>
      <c r="L38" s="302">
        <v>43738</v>
      </c>
      <c r="M38" s="186">
        <v>1</v>
      </c>
      <c r="N38" s="165"/>
      <c r="O38" s="304" t="s">
        <v>945</v>
      </c>
      <c r="P38" s="166" t="s">
        <v>946</v>
      </c>
      <c r="Q38" s="96">
        <v>0.75</v>
      </c>
      <c r="R38" s="87">
        <f>(+K38-$F$5)</f>
        <v>499</v>
      </c>
      <c r="S38" s="92">
        <f>+$I$5-$F$5</f>
        <v>514</v>
      </c>
    </row>
    <row r="39" spans="1:19" s="57" customFormat="1" ht="176.25" hidden="1" customHeight="1" x14ac:dyDescent="0.2">
      <c r="A39" s="613">
        <v>17</v>
      </c>
      <c r="B39" s="873" t="s">
        <v>232</v>
      </c>
      <c r="C39" s="873"/>
      <c r="D39" s="873"/>
      <c r="E39" s="873"/>
      <c r="F39" s="161" t="s">
        <v>233</v>
      </c>
      <c r="G39" s="267" t="s">
        <v>234</v>
      </c>
      <c r="H39" s="567" t="s">
        <v>231</v>
      </c>
      <c r="I39" s="567" t="s">
        <v>908</v>
      </c>
      <c r="J39" s="588">
        <v>1</v>
      </c>
      <c r="K39" s="86">
        <v>43814</v>
      </c>
      <c r="L39" s="302">
        <v>43738</v>
      </c>
      <c r="M39" s="186">
        <v>1</v>
      </c>
      <c r="N39" s="165"/>
      <c r="O39" s="304" t="s">
        <v>947</v>
      </c>
      <c r="P39" s="166" t="s">
        <v>948</v>
      </c>
      <c r="Q39" s="96">
        <v>0.75</v>
      </c>
      <c r="R39" s="87">
        <f>(+K39-$F$5)</f>
        <v>499</v>
      </c>
      <c r="S39" s="92">
        <f>+$I$5-$F$5</f>
        <v>514</v>
      </c>
    </row>
    <row r="40" spans="1:19" s="82" customFormat="1" ht="361.5" customHeight="1" x14ac:dyDescent="0.2">
      <c r="A40" s="81">
        <v>18</v>
      </c>
      <c r="B40" s="874" t="s">
        <v>1377</v>
      </c>
      <c r="C40" s="874"/>
      <c r="D40" s="874"/>
      <c r="E40" s="874"/>
      <c r="F40" s="670" t="s">
        <v>1378</v>
      </c>
      <c r="G40" s="587" t="s">
        <v>230</v>
      </c>
      <c r="H40" s="573" t="s">
        <v>231</v>
      </c>
      <c r="I40" s="574" t="s">
        <v>908</v>
      </c>
      <c r="J40" s="573">
        <v>2</v>
      </c>
      <c r="K40" s="663">
        <v>43829</v>
      </c>
      <c r="L40" s="573"/>
      <c r="M40" s="664">
        <v>0.5</v>
      </c>
      <c r="N40" s="671" t="s">
        <v>1052</v>
      </c>
      <c r="O40" s="671" t="s">
        <v>1379</v>
      </c>
      <c r="P40" s="668" t="s">
        <v>949</v>
      </c>
      <c r="Q40" s="95">
        <v>0.75</v>
      </c>
      <c r="R40" s="87">
        <f>(+K40-$F$5)</f>
        <v>514</v>
      </c>
      <c r="S40" s="92">
        <f>+$I$5-$F$5</f>
        <v>514</v>
      </c>
    </row>
    <row r="41" spans="1:19" s="82" customFormat="1" ht="361.5" customHeight="1" x14ac:dyDescent="0.2">
      <c r="A41" s="78">
        <v>3</v>
      </c>
      <c r="B41" s="874" t="s">
        <v>1380</v>
      </c>
      <c r="C41" s="874"/>
      <c r="D41" s="874"/>
      <c r="E41" s="874"/>
      <c r="F41" s="670" t="s">
        <v>235</v>
      </c>
      <c r="G41" s="104" t="s">
        <v>1381</v>
      </c>
      <c r="H41" s="104" t="s">
        <v>1053</v>
      </c>
      <c r="I41" s="104" t="s">
        <v>173</v>
      </c>
      <c r="J41" s="573">
        <v>4</v>
      </c>
      <c r="K41" s="663">
        <v>43799</v>
      </c>
      <c r="L41" s="111"/>
      <c r="M41" s="664">
        <v>0.6</v>
      </c>
      <c r="N41" s="574" t="s">
        <v>1382</v>
      </c>
      <c r="O41" s="672" t="s">
        <v>1383</v>
      </c>
      <c r="P41" s="574" t="s">
        <v>1384</v>
      </c>
      <c r="Q41" s="95">
        <v>1</v>
      </c>
      <c r="R41" s="91"/>
      <c r="S41" s="91"/>
    </row>
    <row r="42" spans="1:19" s="57" customFormat="1" ht="96.75" hidden="1" customHeight="1" x14ac:dyDescent="0.2">
      <c r="A42" s="613">
        <v>19</v>
      </c>
      <c r="B42" s="873" t="s">
        <v>236</v>
      </c>
      <c r="C42" s="873"/>
      <c r="D42" s="873"/>
      <c r="E42" s="873"/>
      <c r="F42" s="571" t="s">
        <v>237</v>
      </c>
      <c r="G42" s="267" t="s">
        <v>238</v>
      </c>
      <c r="H42" s="267" t="s">
        <v>175</v>
      </c>
      <c r="I42" s="267" t="s">
        <v>239</v>
      </c>
      <c r="J42" s="588">
        <v>7</v>
      </c>
      <c r="K42" s="86">
        <v>43373</v>
      </c>
      <c r="L42" s="86">
        <v>43464</v>
      </c>
      <c r="M42" s="53">
        <v>1</v>
      </c>
      <c r="N42" s="570"/>
      <c r="O42" s="303" t="s">
        <v>240</v>
      </c>
      <c r="P42" s="570"/>
      <c r="Q42" s="96">
        <v>1</v>
      </c>
      <c r="R42" s="91"/>
      <c r="S42" s="91"/>
    </row>
    <row r="43" spans="1:19" s="57" customFormat="1" ht="111" hidden="1" customHeight="1" x14ac:dyDescent="0.2">
      <c r="A43" s="613">
        <v>20</v>
      </c>
      <c r="B43" s="873" t="s">
        <v>241</v>
      </c>
      <c r="C43" s="873"/>
      <c r="D43" s="873"/>
      <c r="E43" s="873"/>
      <c r="F43" s="162" t="s">
        <v>242</v>
      </c>
      <c r="G43" s="586" t="s">
        <v>243</v>
      </c>
      <c r="H43" s="601" t="s">
        <v>175</v>
      </c>
      <c r="I43" s="601" t="s">
        <v>244</v>
      </c>
      <c r="J43" s="588">
        <v>1</v>
      </c>
      <c r="K43" s="86">
        <v>43371</v>
      </c>
      <c r="L43" s="86">
        <v>43374</v>
      </c>
      <c r="M43" s="53">
        <v>1</v>
      </c>
      <c r="N43" s="165"/>
      <c r="O43" s="304" t="s">
        <v>245</v>
      </c>
      <c r="P43" s="56"/>
      <c r="Q43" s="96">
        <v>1</v>
      </c>
      <c r="R43" s="91"/>
      <c r="S43" s="91"/>
    </row>
    <row r="44" spans="1:19" s="57" customFormat="1" ht="125.25" hidden="1" customHeight="1" x14ac:dyDescent="0.2">
      <c r="A44" s="613">
        <v>3</v>
      </c>
      <c r="B44" s="873" t="s">
        <v>246</v>
      </c>
      <c r="C44" s="873"/>
      <c r="D44" s="873"/>
      <c r="E44" s="873"/>
      <c r="F44" s="162" t="s">
        <v>247</v>
      </c>
      <c r="G44" s="267" t="s">
        <v>248</v>
      </c>
      <c r="H44" s="267" t="s">
        <v>172</v>
      </c>
      <c r="I44" s="267" t="s">
        <v>173</v>
      </c>
      <c r="J44" s="588">
        <v>1</v>
      </c>
      <c r="K44" s="86">
        <v>43371</v>
      </c>
      <c r="L44" s="86">
        <v>43464</v>
      </c>
      <c r="M44" s="53">
        <v>1</v>
      </c>
      <c r="N44" s="267"/>
      <c r="O44" s="303" t="s">
        <v>249</v>
      </c>
      <c r="P44" s="56"/>
      <c r="Q44" s="96">
        <v>1</v>
      </c>
      <c r="R44" s="91"/>
      <c r="S44" s="91"/>
    </row>
    <row r="45" spans="1:19" s="57" customFormat="1" ht="117.75" hidden="1" customHeight="1" x14ac:dyDescent="0.2">
      <c r="A45" s="613">
        <v>3</v>
      </c>
      <c r="B45" s="873" t="s">
        <v>250</v>
      </c>
      <c r="C45" s="873"/>
      <c r="D45" s="873"/>
      <c r="E45" s="873"/>
      <c r="F45" s="163" t="s">
        <v>251</v>
      </c>
      <c r="G45" s="73" t="s">
        <v>252</v>
      </c>
      <c r="H45" s="267" t="s">
        <v>172</v>
      </c>
      <c r="I45" s="267" t="s">
        <v>173</v>
      </c>
      <c r="J45" s="588">
        <v>1</v>
      </c>
      <c r="K45" s="86">
        <v>43371</v>
      </c>
      <c r="L45" s="86">
        <v>43464</v>
      </c>
      <c r="M45" s="53">
        <v>1</v>
      </c>
      <c r="N45" s="267"/>
      <c r="O45" s="303" t="s">
        <v>253</v>
      </c>
      <c r="P45" s="56"/>
      <c r="Q45" s="96">
        <v>1</v>
      </c>
      <c r="R45" s="91"/>
      <c r="S45" s="91"/>
    </row>
    <row r="46" spans="1:19" s="57" customFormat="1" ht="257.25" hidden="1" customHeight="1" x14ac:dyDescent="0.2">
      <c r="A46" s="613">
        <v>9</v>
      </c>
      <c r="B46" s="875" t="s">
        <v>254</v>
      </c>
      <c r="C46" s="875"/>
      <c r="D46" s="875"/>
      <c r="E46" s="875"/>
      <c r="F46" s="863" t="s">
        <v>255</v>
      </c>
      <c r="G46" s="567" t="s">
        <v>256</v>
      </c>
      <c r="H46" s="267" t="s">
        <v>205</v>
      </c>
      <c r="I46" s="267" t="s">
        <v>206</v>
      </c>
      <c r="J46" s="588">
        <v>4</v>
      </c>
      <c r="K46" s="86">
        <v>43404</v>
      </c>
      <c r="L46" s="86">
        <v>43555</v>
      </c>
      <c r="M46" s="53">
        <v>1</v>
      </c>
      <c r="N46" s="567"/>
      <c r="O46" s="303" t="s">
        <v>950</v>
      </c>
      <c r="P46" s="56"/>
      <c r="Q46" s="96">
        <v>1</v>
      </c>
      <c r="R46" s="87">
        <f>(+K46-$F$5)</f>
        <v>89</v>
      </c>
      <c r="S46" s="92">
        <f>+$I$5-$F$5</f>
        <v>514</v>
      </c>
    </row>
    <row r="47" spans="1:19" s="57" customFormat="1" ht="156" hidden="1" customHeight="1" x14ac:dyDescent="0.2">
      <c r="A47" s="613">
        <v>12</v>
      </c>
      <c r="B47" s="875"/>
      <c r="C47" s="875"/>
      <c r="D47" s="875"/>
      <c r="E47" s="875"/>
      <c r="F47" s="863"/>
      <c r="G47" s="73" t="s">
        <v>207</v>
      </c>
      <c r="H47" s="267" t="s">
        <v>184</v>
      </c>
      <c r="I47" s="267" t="s">
        <v>208</v>
      </c>
      <c r="J47" s="588">
        <v>12</v>
      </c>
      <c r="K47" s="86">
        <v>43404</v>
      </c>
      <c r="L47" s="86">
        <v>43447</v>
      </c>
      <c r="M47" s="53">
        <v>1</v>
      </c>
      <c r="N47" s="267"/>
      <c r="O47" s="303" t="s">
        <v>257</v>
      </c>
      <c r="P47" s="56"/>
      <c r="Q47" s="96">
        <v>1</v>
      </c>
      <c r="R47" s="87">
        <f>(+K47-$F$5)</f>
        <v>89</v>
      </c>
      <c r="S47" s="92">
        <f>+$I$5-$F$5</f>
        <v>514</v>
      </c>
    </row>
    <row r="48" spans="1:19" s="57" customFormat="1" ht="32.25" hidden="1" customHeight="1" x14ac:dyDescent="0.2">
      <c r="A48" s="613">
        <v>13</v>
      </c>
      <c r="B48" s="875"/>
      <c r="C48" s="875"/>
      <c r="D48" s="875"/>
      <c r="E48" s="875"/>
      <c r="F48" s="863"/>
      <c r="G48" s="73" t="s">
        <v>258</v>
      </c>
      <c r="H48" s="267" t="s">
        <v>210</v>
      </c>
      <c r="I48" s="267" t="s">
        <v>211</v>
      </c>
      <c r="J48" s="588">
        <v>1</v>
      </c>
      <c r="K48" s="86">
        <v>43320</v>
      </c>
      <c r="L48" s="305">
        <v>43326</v>
      </c>
      <c r="M48" s="53">
        <v>1</v>
      </c>
      <c r="N48" s="66"/>
      <c r="O48" s="303" t="s">
        <v>212</v>
      </c>
      <c r="P48" s="56"/>
      <c r="Q48" s="96">
        <v>1</v>
      </c>
      <c r="R48" s="91"/>
      <c r="S48" s="91"/>
    </row>
    <row r="49" spans="1:19" s="57" customFormat="1" ht="169.5" hidden="1" customHeight="1" x14ac:dyDescent="0.2">
      <c r="A49" s="613">
        <v>4</v>
      </c>
      <c r="B49" s="873" t="s">
        <v>259</v>
      </c>
      <c r="C49" s="873"/>
      <c r="D49" s="873"/>
      <c r="E49" s="873"/>
      <c r="F49" s="164" t="s">
        <v>233</v>
      </c>
      <c r="G49" s="267" t="s">
        <v>260</v>
      </c>
      <c r="H49" s="267" t="s">
        <v>175</v>
      </c>
      <c r="I49" s="267" t="s">
        <v>177</v>
      </c>
      <c r="J49" s="588">
        <v>2</v>
      </c>
      <c r="K49" s="86">
        <v>43403</v>
      </c>
      <c r="L49" s="86">
        <v>43464</v>
      </c>
      <c r="M49" s="53">
        <v>1</v>
      </c>
      <c r="N49" s="267"/>
      <c r="O49" s="303" t="s">
        <v>261</v>
      </c>
      <c r="P49" s="56"/>
      <c r="Q49" s="96">
        <v>1</v>
      </c>
      <c r="R49" s="87">
        <f>(+K49-$F$5)</f>
        <v>88</v>
      </c>
      <c r="S49" s="92">
        <f>+$I$5-$F$5</f>
        <v>514</v>
      </c>
    </row>
    <row r="50" spans="1:19" s="57" customFormat="1" ht="259.5" hidden="1" customHeight="1" x14ac:dyDescent="0.2">
      <c r="A50" s="613">
        <v>21</v>
      </c>
      <c r="B50" s="865" t="s">
        <v>262</v>
      </c>
      <c r="C50" s="865"/>
      <c r="D50" s="865"/>
      <c r="E50" s="865"/>
      <c r="F50" s="163" t="s">
        <v>263</v>
      </c>
      <c r="G50" s="267" t="s">
        <v>264</v>
      </c>
      <c r="H50" s="267" t="s">
        <v>217</v>
      </c>
      <c r="I50" s="267" t="s">
        <v>910</v>
      </c>
      <c r="J50" s="588">
        <v>1</v>
      </c>
      <c r="K50" s="86">
        <v>43768</v>
      </c>
      <c r="L50" s="86">
        <v>43657</v>
      </c>
      <c r="M50" s="53">
        <v>1</v>
      </c>
      <c r="N50" s="586"/>
      <c r="O50" s="303" t="s">
        <v>951</v>
      </c>
      <c r="P50" s="586" t="s">
        <v>911</v>
      </c>
      <c r="Q50" s="96">
        <v>0.9</v>
      </c>
      <c r="R50" s="91"/>
      <c r="S50" s="91"/>
    </row>
    <row r="51" spans="1:19" s="57" customFormat="1" ht="26.25" hidden="1" customHeight="1" x14ac:dyDescent="0.2">
      <c r="A51" s="613">
        <v>22</v>
      </c>
      <c r="B51" s="865" t="s">
        <v>265</v>
      </c>
      <c r="C51" s="865"/>
      <c r="D51" s="865"/>
      <c r="E51" s="865"/>
      <c r="F51" s="601" t="s">
        <v>266</v>
      </c>
      <c r="G51" s="73" t="s">
        <v>267</v>
      </c>
      <c r="H51" s="267" t="s">
        <v>268</v>
      </c>
      <c r="I51" s="267" t="s">
        <v>269</v>
      </c>
      <c r="J51" s="588">
        <v>3</v>
      </c>
      <c r="K51" s="86">
        <v>43434</v>
      </c>
      <c r="L51" s="86">
        <v>43496</v>
      </c>
      <c r="M51" s="53">
        <v>1</v>
      </c>
      <c r="N51" s="66"/>
      <c r="O51" s="303" t="s">
        <v>952</v>
      </c>
      <c r="P51" s="56"/>
      <c r="Q51" s="96">
        <v>1</v>
      </c>
      <c r="R51" s="87">
        <f>(+K51-$F$5)</f>
        <v>119</v>
      </c>
      <c r="S51" s="92">
        <f>+$I$5-$F$5</f>
        <v>514</v>
      </c>
    </row>
    <row r="52" spans="1:19" s="58" customFormat="1" ht="14.25" hidden="1" x14ac:dyDescent="0.2">
      <c r="A52" s="58">
        <f>COUNT(A19:A51)</f>
        <v>33</v>
      </c>
      <c r="B52" s="673"/>
      <c r="C52" s="673"/>
      <c r="D52" s="673"/>
      <c r="E52" s="673"/>
      <c r="F52" s="674"/>
      <c r="G52" s="673"/>
      <c r="H52" s="673"/>
      <c r="I52" s="673"/>
      <c r="J52" s="673"/>
      <c r="K52" s="673"/>
      <c r="L52" s="673"/>
      <c r="M52" s="673"/>
      <c r="N52" s="675"/>
      <c r="O52" s="673"/>
      <c r="P52" s="673"/>
      <c r="Q52" s="676"/>
      <c r="R52" s="93"/>
      <c r="S52" s="93"/>
    </row>
    <row r="53" spans="1:19" ht="3" customHeight="1" x14ac:dyDescent="0.2"/>
    <row r="54" spans="1:19" x14ac:dyDescent="0.2">
      <c r="A54" s="2" t="s">
        <v>77</v>
      </c>
    </row>
    <row r="55" spans="1:19" ht="17.25" customHeight="1" x14ac:dyDescent="0.2">
      <c r="A55" s="866" t="s">
        <v>45</v>
      </c>
      <c r="B55" s="866"/>
      <c r="C55" s="866"/>
      <c r="D55" s="816" t="s">
        <v>157</v>
      </c>
      <c r="E55" s="867"/>
      <c r="F55" s="867"/>
      <c r="G55" s="867"/>
      <c r="H55" s="867"/>
      <c r="I55" s="867"/>
      <c r="J55" s="867"/>
      <c r="K55" s="867"/>
      <c r="L55" s="868"/>
    </row>
    <row r="56" spans="1:19" ht="17.25" customHeight="1" x14ac:dyDescent="0.2">
      <c r="A56" s="866"/>
      <c r="B56" s="866"/>
      <c r="C56" s="866"/>
      <c r="D56" s="869"/>
      <c r="E56" s="870"/>
      <c r="F56" s="870"/>
      <c r="G56" s="870"/>
      <c r="H56" s="870"/>
      <c r="I56" s="870"/>
      <c r="J56" s="870"/>
      <c r="K56" s="870"/>
      <c r="L56" s="871"/>
    </row>
    <row r="60" spans="1:19" ht="32.25" customHeight="1" x14ac:dyDescent="0.2">
      <c r="A60" s="872" t="s">
        <v>78</v>
      </c>
      <c r="B60" s="872"/>
      <c r="C60" s="872"/>
      <c r="D60" s="872"/>
      <c r="E60" s="872"/>
      <c r="F60" s="74" t="s">
        <v>270</v>
      </c>
      <c r="G60" s="74" t="s">
        <v>271</v>
      </c>
    </row>
    <row r="61" spans="1:19" ht="64.5" customHeight="1" x14ac:dyDescent="0.2">
      <c r="A61" s="864" t="s">
        <v>81</v>
      </c>
      <c r="B61" s="864"/>
      <c r="C61" s="864"/>
      <c r="D61" s="864"/>
      <c r="E61" s="864"/>
      <c r="F61" s="68">
        <f>(M19+M21+M22+M23+M24+M25+M27+M28+M29+M31+M32+M34+M35+M37+M41+M42+M43+M44+M45+M46+M47+M48+M49+M51)/24</f>
        <v>0.98333333333333339</v>
      </c>
      <c r="G61" s="68">
        <f>(Q19+Q21+Q22+Q23+Q24+Q25+Q27+Q28+Q29+Q31+Q32+Q34+Q35+Q37+Q41+Q42+Q43+Q44+Q45+Q46+Q47+Q48+Q49+Q51)/24</f>
        <v>1</v>
      </c>
      <c r="H61" s="26"/>
    </row>
    <row r="62" spans="1:19" ht="62.25" customHeight="1" x14ac:dyDescent="0.2">
      <c r="A62" s="864" t="s">
        <v>82</v>
      </c>
      <c r="B62" s="864"/>
      <c r="C62" s="864"/>
      <c r="D62" s="864"/>
      <c r="E62" s="864"/>
      <c r="F62" s="68">
        <f>AVERAGE(M19:M51)</f>
        <v>0.96575757575757581</v>
      </c>
      <c r="G62" s="68">
        <f>AVERAGE(Q19:Q51)</f>
        <v>0.95303030303030301</v>
      </c>
    </row>
  </sheetData>
  <autoFilter ref="A18:T52" xr:uid="{3E8463EF-09E3-480B-B8D8-AE9F65623C11}">
    <filterColumn colId="1" showButton="0"/>
    <filterColumn colId="2" showButton="0"/>
    <filterColumn colId="3" showButton="0"/>
    <filterColumn colId="12">
      <filters>
        <filter val="50%"/>
        <filter val="60%"/>
        <filter val="90%"/>
        <filter val="92%"/>
        <filter val="95%"/>
      </filters>
    </filterColumn>
  </autoFilter>
  <mergeCells count="48">
    <mergeCell ref="A1:B3"/>
    <mergeCell ref="C1:N2"/>
    <mergeCell ref="C3:N3"/>
    <mergeCell ref="A5:B6"/>
    <mergeCell ref="C5:C6"/>
    <mergeCell ref="D5:E6"/>
    <mergeCell ref="F5:F6"/>
    <mergeCell ref="H5:H6"/>
    <mergeCell ref="I5:I6"/>
    <mergeCell ref="K5:L6"/>
    <mergeCell ref="B21:E23"/>
    <mergeCell ref="F21:F23"/>
    <mergeCell ref="M5:M6"/>
    <mergeCell ref="C8:P8"/>
    <mergeCell ref="A10:B10"/>
    <mergeCell ref="C10:P10"/>
    <mergeCell ref="A12:B12"/>
    <mergeCell ref="C12:P12"/>
    <mergeCell ref="A14:B14"/>
    <mergeCell ref="C14:P14"/>
    <mergeCell ref="B18:E18"/>
    <mergeCell ref="B19:E20"/>
    <mergeCell ref="F19:F20"/>
    <mergeCell ref="B24:E27"/>
    <mergeCell ref="F24:F27"/>
    <mergeCell ref="B28:E33"/>
    <mergeCell ref="F28:F33"/>
    <mergeCell ref="B34:E36"/>
    <mergeCell ref="F34:F36"/>
    <mergeCell ref="B42:E42"/>
    <mergeCell ref="B43:E43"/>
    <mergeCell ref="B44:E44"/>
    <mergeCell ref="B45:E45"/>
    <mergeCell ref="B46:E48"/>
    <mergeCell ref="B37:E37"/>
    <mergeCell ref="B38:E38"/>
    <mergeCell ref="B39:E39"/>
    <mergeCell ref="B40:E40"/>
    <mergeCell ref="B41:E41"/>
    <mergeCell ref="F46:F48"/>
    <mergeCell ref="A62:E62"/>
    <mergeCell ref="B50:E50"/>
    <mergeCell ref="B51:E51"/>
    <mergeCell ref="A55:C56"/>
    <mergeCell ref="D55:L56"/>
    <mergeCell ref="A60:E60"/>
    <mergeCell ref="A61:E61"/>
    <mergeCell ref="B49:E49"/>
  </mergeCells>
  <pageMargins left="0.35433070866141736" right="0.23622047244094491" top="0.47244094488188981" bottom="0.39370078740157483" header="0.31496062992125984" footer="0.31496062992125984"/>
  <pageSetup scale="16" orientation="portrait" r:id="rId1"/>
  <headerFooter>
    <oddFooter xml:space="preserve">&amp;CPágina &amp;P de &amp;N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98A2-0BA8-4F9D-BA7B-511E67EDE85F}">
  <sheetPr filterMode="1">
    <tabColor theme="0" tint="-0.14999847407452621"/>
    <pageSetUpPr fitToPage="1"/>
  </sheetPr>
  <dimension ref="A1:AN142"/>
  <sheetViews>
    <sheetView topLeftCell="J14" zoomScaleNormal="100" zoomScaleSheetLayoutView="80" workbookViewId="0">
      <selection activeCell="L25" sqref="L25"/>
    </sheetView>
  </sheetViews>
  <sheetFormatPr baseColWidth="10" defaultColWidth="11.42578125" defaultRowHeight="12.75" x14ac:dyDescent="0.2"/>
  <cols>
    <col min="1" max="1" width="8.5703125" style="7" customWidth="1"/>
    <col min="2" max="2" width="15.5703125" style="7" customWidth="1"/>
    <col min="3" max="3" width="8.5703125" style="7" customWidth="1"/>
    <col min="4" max="4" width="10.5703125" style="7" customWidth="1"/>
    <col min="5" max="5" width="11.42578125" style="7" customWidth="1"/>
    <col min="6" max="6" width="39.85546875" style="7" customWidth="1"/>
    <col min="7" max="7" width="49.28515625" style="7" customWidth="1"/>
    <col min="8" max="8" width="19.28515625" style="144" customWidth="1"/>
    <col min="9" max="9" width="32" style="7" customWidth="1"/>
    <col min="10" max="10" width="14" style="7" bestFit="1" customWidth="1"/>
    <col min="11" max="11" width="15.85546875" style="144" customWidth="1"/>
    <col min="12" max="12" width="16" style="7" customWidth="1"/>
    <col min="13" max="13" width="14.5703125" style="7" customWidth="1"/>
    <col min="14" max="14" width="30.42578125" style="7" customWidth="1"/>
    <col min="15" max="15" width="66" style="7" customWidth="1"/>
    <col min="16" max="16" width="19.7109375" style="7" customWidth="1"/>
    <col min="17" max="17" width="13.28515625" style="42" customWidth="1"/>
    <col min="18" max="40" width="11.42578125" style="42"/>
    <col min="41" max="16384" width="11.42578125" style="7"/>
  </cols>
  <sheetData>
    <row r="1" spans="1:40" s="129" customFormat="1" ht="15" x14ac:dyDescent="0.25">
      <c r="A1" s="918"/>
      <c r="B1" s="919"/>
      <c r="C1" s="924" t="s">
        <v>147</v>
      </c>
      <c r="D1" s="925"/>
      <c r="E1" s="925"/>
      <c r="F1" s="925"/>
      <c r="G1" s="925"/>
      <c r="H1" s="925"/>
      <c r="I1" s="925"/>
      <c r="J1" s="925"/>
      <c r="K1" s="925"/>
      <c r="L1" s="925"/>
      <c r="M1" s="925"/>
      <c r="N1" s="926"/>
      <c r="O1" s="494" t="s">
        <v>148</v>
      </c>
      <c r="P1" s="102" t="s">
        <v>149</v>
      </c>
      <c r="Q1" s="128"/>
      <c r="R1" s="128"/>
      <c r="S1" s="128"/>
      <c r="T1" s="128"/>
      <c r="U1" s="128"/>
      <c r="V1" s="128"/>
      <c r="W1" s="128"/>
      <c r="X1" s="128"/>
      <c r="Y1" s="128"/>
      <c r="Z1" s="128"/>
      <c r="AA1" s="128"/>
      <c r="AB1" s="128"/>
      <c r="AC1" s="128"/>
      <c r="AD1" s="128"/>
      <c r="AE1" s="128"/>
      <c r="AF1" s="128"/>
      <c r="AG1" s="128"/>
      <c r="AH1" s="128"/>
      <c r="AI1" s="128"/>
      <c r="AJ1" s="128"/>
      <c r="AK1" s="128"/>
      <c r="AL1" s="128"/>
      <c r="AM1" s="128"/>
      <c r="AN1" s="128"/>
    </row>
    <row r="2" spans="1:40" s="129" customFormat="1" ht="15" x14ac:dyDescent="0.25">
      <c r="A2" s="920"/>
      <c r="B2" s="921"/>
      <c r="C2" s="927"/>
      <c r="D2" s="928"/>
      <c r="E2" s="928"/>
      <c r="F2" s="928"/>
      <c r="G2" s="928"/>
      <c r="H2" s="928"/>
      <c r="I2" s="928"/>
      <c r="J2" s="928"/>
      <c r="K2" s="928"/>
      <c r="L2" s="928"/>
      <c r="M2" s="928"/>
      <c r="N2" s="929"/>
      <c r="O2" s="494" t="s">
        <v>150</v>
      </c>
      <c r="P2" s="103" t="s">
        <v>931</v>
      </c>
      <c r="Q2" s="128"/>
      <c r="R2" s="128"/>
      <c r="S2" s="128"/>
      <c r="T2" s="128"/>
      <c r="U2" s="128"/>
      <c r="V2" s="128"/>
      <c r="W2" s="128"/>
      <c r="X2" s="128"/>
      <c r="Y2" s="128"/>
      <c r="Z2" s="128"/>
      <c r="AA2" s="128"/>
      <c r="AB2" s="128"/>
      <c r="AC2" s="128"/>
      <c r="AD2" s="128"/>
      <c r="AE2" s="128"/>
      <c r="AF2" s="128"/>
      <c r="AG2" s="128"/>
      <c r="AH2" s="128"/>
      <c r="AI2" s="128"/>
      <c r="AJ2" s="128"/>
      <c r="AK2" s="128"/>
      <c r="AL2" s="128"/>
      <c r="AM2" s="128"/>
      <c r="AN2" s="128"/>
    </row>
    <row r="3" spans="1:40" s="128" customFormat="1" ht="15" x14ac:dyDescent="0.25">
      <c r="A3" s="922"/>
      <c r="B3" s="923"/>
      <c r="C3" s="930" t="s">
        <v>152</v>
      </c>
      <c r="D3" s="931"/>
      <c r="E3" s="931"/>
      <c r="F3" s="931"/>
      <c r="G3" s="931"/>
      <c r="H3" s="931"/>
      <c r="I3" s="931"/>
      <c r="J3" s="931"/>
      <c r="K3" s="931"/>
      <c r="L3" s="931"/>
      <c r="M3" s="931"/>
      <c r="N3" s="932"/>
      <c r="O3" s="131" t="s">
        <v>153</v>
      </c>
      <c r="P3" s="103" t="s">
        <v>932</v>
      </c>
    </row>
    <row r="4" spans="1:40" s="42" customFormat="1" ht="5.0999999999999996" customHeight="1" x14ac:dyDescent="0.25">
      <c r="A4" s="133"/>
      <c r="H4" s="134"/>
      <c r="K4" s="134"/>
    </row>
    <row r="5" spans="1:40" s="42" customFormat="1" ht="18.75" customHeight="1" x14ac:dyDescent="0.2">
      <c r="A5" s="933" t="s">
        <v>35</v>
      </c>
      <c r="B5" s="933"/>
      <c r="C5" s="906">
        <v>43375</v>
      </c>
      <c r="D5" s="933" t="s">
        <v>83</v>
      </c>
      <c r="E5" s="933"/>
      <c r="F5" s="906">
        <v>43383</v>
      </c>
      <c r="H5" s="934" t="s">
        <v>37</v>
      </c>
      <c r="I5" s="906">
        <v>43830</v>
      </c>
      <c r="K5" s="934" t="s">
        <v>38</v>
      </c>
      <c r="L5" s="935"/>
      <c r="M5" s="906">
        <f>MAX(K18:K31)</f>
        <v>43861</v>
      </c>
    </row>
    <row r="6" spans="1:40" s="42" customFormat="1" ht="22.5" customHeight="1" x14ac:dyDescent="0.2">
      <c r="A6" s="933"/>
      <c r="B6" s="933"/>
      <c r="C6" s="907"/>
      <c r="D6" s="933"/>
      <c r="E6" s="933"/>
      <c r="F6" s="907"/>
      <c r="H6" s="934"/>
      <c r="I6" s="907"/>
      <c r="K6" s="934"/>
      <c r="L6" s="935"/>
      <c r="M6" s="907"/>
    </row>
    <row r="7" spans="1:40" s="42" customFormat="1" ht="5.0999999999999996" customHeight="1" x14ac:dyDescent="0.25">
      <c r="A7" s="133"/>
      <c r="H7" s="134"/>
      <c r="K7" s="134"/>
    </row>
    <row r="8" spans="1:40" s="42" customFormat="1" ht="17.25" customHeight="1" x14ac:dyDescent="0.2">
      <c r="A8" s="135" t="s">
        <v>39</v>
      </c>
      <c r="C8" s="908" t="s">
        <v>276</v>
      </c>
      <c r="D8" s="909"/>
      <c r="E8" s="909"/>
      <c r="F8" s="909"/>
      <c r="G8" s="909"/>
      <c r="H8" s="909"/>
      <c r="I8" s="909"/>
      <c r="J8" s="909"/>
      <c r="K8" s="909"/>
      <c r="L8" s="909"/>
      <c r="M8" s="909"/>
      <c r="N8" s="909"/>
      <c r="O8" s="909"/>
      <c r="P8" s="910"/>
    </row>
    <row r="9" spans="1:40" s="42" customFormat="1" ht="5.0999999999999996" customHeight="1" x14ac:dyDescent="0.2">
      <c r="A9" s="135"/>
      <c r="H9" s="134"/>
      <c r="K9" s="134"/>
    </row>
    <row r="10" spans="1:40" s="42" customFormat="1" ht="43.5" customHeight="1" x14ac:dyDescent="0.2">
      <c r="A10" s="911" t="s">
        <v>41</v>
      </c>
      <c r="B10" s="911"/>
      <c r="C10" s="908" t="s">
        <v>277</v>
      </c>
      <c r="D10" s="909"/>
      <c r="E10" s="909"/>
      <c r="F10" s="909"/>
      <c r="G10" s="909"/>
      <c r="H10" s="909"/>
      <c r="I10" s="909"/>
      <c r="J10" s="909"/>
      <c r="K10" s="909"/>
      <c r="L10" s="909"/>
      <c r="M10" s="909"/>
      <c r="N10" s="909"/>
      <c r="O10" s="909"/>
      <c r="P10" s="910"/>
    </row>
    <row r="11" spans="1:40" s="42" customFormat="1" ht="5.0999999999999996" customHeight="1" x14ac:dyDescent="0.2">
      <c r="A11" s="502"/>
      <c r="B11" s="502"/>
      <c r="C11" s="136"/>
      <c r="D11" s="136"/>
      <c r="E11" s="136"/>
      <c r="F11" s="136"/>
      <c r="G11" s="136"/>
      <c r="H11" s="137"/>
      <c r="I11" s="136"/>
      <c r="J11" s="136"/>
      <c r="K11" s="137"/>
      <c r="L11" s="136"/>
      <c r="M11" s="136"/>
    </row>
    <row r="12" spans="1:40" s="42" customFormat="1" ht="50.25" customHeight="1" x14ac:dyDescent="0.2">
      <c r="A12" s="911" t="s">
        <v>43</v>
      </c>
      <c r="B12" s="911"/>
      <c r="C12" s="908" t="s">
        <v>278</v>
      </c>
      <c r="D12" s="909"/>
      <c r="E12" s="909"/>
      <c r="F12" s="909"/>
      <c r="G12" s="909"/>
      <c r="H12" s="909"/>
      <c r="I12" s="909"/>
      <c r="J12" s="909"/>
      <c r="K12" s="909"/>
      <c r="L12" s="909"/>
      <c r="M12" s="909"/>
      <c r="N12" s="909"/>
      <c r="O12" s="909"/>
      <c r="P12" s="910"/>
    </row>
    <row r="13" spans="1:40" s="42" customFormat="1" ht="5.0999999999999996" customHeight="1" x14ac:dyDescent="0.2">
      <c r="A13" s="502"/>
      <c r="B13" s="502"/>
      <c r="C13" s="136"/>
      <c r="D13" s="136"/>
      <c r="E13" s="136"/>
      <c r="F13" s="136"/>
      <c r="G13" s="136"/>
      <c r="H13" s="137"/>
      <c r="I13" s="136"/>
      <c r="J13" s="136"/>
      <c r="K13" s="137"/>
      <c r="L13" s="136"/>
      <c r="M13" s="136"/>
    </row>
    <row r="14" spans="1:40" s="42" customFormat="1" ht="42" customHeight="1" x14ac:dyDescent="0.2">
      <c r="A14" s="911" t="s">
        <v>45</v>
      </c>
      <c r="B14" s="911"/>
      <c r="C14" s="912" t="s">
        <v>279</v>
      </c>
      <c r="D14" s="913"/>
      <c r="E14" s="913"/>
      <c r="F14" s="913"/>
      <c r="G14" s="913"/>
      <c r="H14" s="913"/>
      <c r="I14" s="913"/>
      <c r="J14" s="913"/>
      <c r="K14" s="913"/>
      <c r="L14" s="913"/>
      <c r="M14" s="913"/>
      <c r="N14" s="913"/>
      <c r="O14" s="913"/>
      <c r="P14" s="914"/>
    </row>
    <row r="15" spans="1:40" s="42" customFormat="1" ht="5.0999999999999996" customHeight="1" x14ac:dyDescent="0.2">
      <c r="A15" s="502"/>
      <c r="B15" s="502"/>
      <c r="C15" s="136"/>
      <c r="D15" s="136"/>
      <c r="E15" s="136"/>
      <c r="F15" s="136"/>
      <c r="G15" s="136"/>
      <c r="H15" s="137"/>
      <c r="I15" s="136"/>
      <c r="J15" s="136"/>
      <c r="K15" s="137"/>
      <c r="L15" s="136"/>
      <c r="M15" s="136"/>
    </row>
    <row r="16" spans="1:40" s="42" customFormat="1" ht="15.75" x14ac:dyDescent="0.25">
      <c r="A16" s="133" t="s">
        <v>47</v>
      </c>
      <c r="H16" s="134"/>
      <c r="K16" s="134"/>
    </row>
    <row r="17" spans="1:40" s="139" customFormat="1" ht="39.75" customHeight="1" x14ac:dyDescent="0.25">
      <c r="A17" s="281" t="s">
        <v>48</v>
      </c>
      <c r="B17" s="915" t="s">
        <v>49</v>
      </c>
      <c r="C17" s="916"/>
      <c r="D17" s="916"/>
      <c r="E17" s="917"/>
      <c r="F17" s="281" t="s">
        <v>50</v>
      </c>
      <c r="G17" s="281" t="s">
        <v>51</v>
      </c>
      <c r="H17" s="281" t="s">
        <v>52</v>
      </c>
      <c r="I17" s="281" t="s">
        <v>53</v>
      </c>
      <c r="J17" s="281" t="s">
        <v>54</v>
      </c>
      <c r="K17" s="281" t="s">
        <v>55</v>
      </c>
      <c r="L17" s="281" t="s">
        <v>56</v>
      </c>
      <c r="M17" s="281" t="s">
        <v>57</v>
      </c>
      <c r="N17" s="281" t="s">
        <v>58</v>
      </c>
      <c r="O17" s="281" t="s">
        <v>158</v>
      </c>
      <c r="P17" s="281" t="s">
        <v>60</v>
      </c>
      <c r="Q17" s="281" t="s">
        <v>274</v>
      </c>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row>
    <row r="18" spans="1:40" s="126" customFormat="1" ht="162.75" hidden="1" customHeight="1" x14ac:dyDescent="0.3">
      <c r="A18" s="116">
        <v>1</v>
      </c>
      <c r="B18" s="898" t="s">
        <v>280</v>
      </c>
      <c r="C18" s="898"/>
      <c r="D18" s="898"/>
      <c r="E18" s="898"/>
      <c r="F18" s="898" t="s">
        <v>281</v>
      </c>
      <c r="G18" s="196" t="s">
        <v>282</v>
      </c>
      <c r="H18" s="118" t="s">
        <v>283</v>
      </c>
      <c r="I18" s="196" t="s">
        <v>284</v>
      </c>
      <c r="J18" s="195">
        <v>1</v>
      </c>
      <c r="K18" s="55">
        <v>43449</v>
      </c>
      <c r="L18" s="55">
        <v>43449</v>
      </c>
      <c r="M18" s="514">
        <v>1</v>
      </c>
      <c r="N18" s="140"/>
      <c r="O18" s="297" t="s">
        <v>285</v>
      </c>
      <c r="P18" s="119"/>
      <c r="Q18" s="120">
        <v>1</v>
      </c>
      <c r="R18" s="82"/>
      <c r="S18" s="82"/>
      <c r="T18" s="82"/>
      <c r="U18" s="82"/>
      <c r="V18" s="82"/>
      <c r="W18" s="82"/>
      <c r="X18" s="82"/>
      <c r="Y18" s="82"/>
      <c r="Z18" s="82"/>
      <c r="AA18" s="82"/>
      <c r="AB18" s="82"/>
      <c r="AC18" s="82"/>
      <c r="AD18" s="82"/>
      <c r="AE18" s="82"/>
      <c r="AF18" s="82"/>
      <c r="AG18" s="82"/>
      <c r="AH18" s="82"/>
      <c r="AI18" s="82"/>
      <c r="AJ18" s="82"/>
      <c r="AK18" s="82"/>
      <c r="AL18" s="82"/>
      <c r="AM18" s="82"/>
      <c r="AN18" s="82"/>
    </row>
    <row r="19" spans="1:40" s="126" customFormat="1" ht="121.5" hidden="1" customHeight="1" x14ac:dyDescent="0.3">
      <c r="A19" s="116">
        <v>2</v>
      </c>
      <c r="B19" s="898"/>
      <c r="C19" s="898"/>
      <c r="D19" s="898"/>
      <c r="E19" s="898"/>
      <c r="F19" s="898"/>
      <c r="G19" s="503" t="s">
        <v>286</v>
      </c>
      <c r="H19" s="118" t="s">
        <v>283</v>
      </c>
      <c r="I19" s="503" t="s">
        <v>287</v>
      </c>
      <c r="J19" s="118" t="s">
        <v>1263</v>
      </c>
      <c r="K19" s="55">
        <v>43449</v>
      </c>
      <c r="L19" s="55">
        <v>43449</v>
      </c>
      <c r="M19" s="514">
        <v>1</v>
      </c>
      <c r="N19" s="121"/>
      <c r="O19" s="297" t="s">
        <v>288</v>
      </c>
      <c r="P19" s="119"/>
      <c r="Q19" s="120">
        <v>1</v>
      </c>
      <c r="R19" s="82"/>
      <c r="S19" s="82"/>
      <c r="T19" s="82"/>
      <c r="U19" s="82"/>
      <c r="V19" s="82"/>
      <c r="W19" s="82"/>
      <c r="X19" s="82"/>
      <c r="Y19" s="82"/>
      <c r="Z19" s="82"/>
      <c r="AA19" s="82"/>
      <c r="AB19" s="82"/>
      <c r="AC19" s="82"/>
      <c r="AD19" s="82"/>
      <c r="AE19" s="82"/>
      <c r="AF19" s="82"/>
      <c r="AG19" s="82"/>
      <c r="AH19" s="82"/>
      <c r="AI19" s="82"/>
      <c r="AJ19" s="82"/>
      <c r="AK19" s="82"/>
      <c r="AL19" s="82"/>
      <c r="AM19" s="82"/>
      <c r="AN19" s="82"/>
    </row>
    <row r="20" spans="1:40" s="126" customFormat="1" ht="128.25" hidden="1" customHeight="1" x14ac:dyDescent="0.2">
      <c r="A20" s="116">
        <v>3</v>
      </c>
      <c r="B20" s="905" t="s">
        <v>289</v>
      </c>
      <c r="C20" s="905"/>
      <c r="D20" s="905"/>
      <c r="E20" s="905"/>
      <c r="F20" s="905" t="s">
        <v>290</v>
      </c>
      <c r="G20" s="503" t="s">
        <v>291</v>
      </c>
      <c r="H20" s="118" t="s">
        <v>292</v>
      </c>
      <c r="I20" s="503" t="s">
        <v>287</v>
      </c>
      <c r="J20" s="118" t="s">
        <v>1263</v>
      </c>
      <c r="K20" s="55">
        <v>43449</v>
      </c>
      <c r="L20" s="150">
        <v>43555</v>
      </c>
      <c r="M20" s="514">
        <v>1</v>
      </c>
      <c r="N20" s="151"/>
      <c r="O20" s="151" t="s">
        <v>293</v>
      </c>
      <c r="P20" s="120"/>
      <c r="Q20" s="120">
        <v>1</v>
      </c>
      <c r="R20" s="82"/>
      <c r="S20" s="82"/>
      <c r="T20" s="82"/>
      <c r="U20" s="82"/>
      <c r="V20" s="82"/>
      <c r="W20" s="82"/>
      <c r="X20" s="82"/>
      <c r="Y20" s="82"/>
      <c r="Z20" s="82"/>
      <c r="AA20" s="82"/>
      <c r="AB20" s="82"/>
      <c r="AC20" s="82"/>
      <c r="AD20" s="82"/>
      <c r="AE20" s="82"/>
      <c r="AF20" s="82"/>
      <c r="AG20" s="82"/>
      <c r="AH20" s="82"/>
      <c r="AI20" s="82"/>
      <c r="AJ20" s="82"/>
      <c r="AK20" s="82"/>
      <c r="AL20" s="82"/>
      <c r="AM20" s="82"/>
      <c r="AN20" s="82"/>
    </row>
    <row r="21" spans="1:40" s="126" customFormat="1" ht="158.25" hidden="1" customHeight="1" x14ac:dyDescent="0.2">
      <c r="A21" s="116">
        <v>4</v>
      </c>
      <c r="B21" s="905"/>
      <c r="C21" s="905"/>
      <c r="D21" s="905"/>
      <c r="E21" s="905"/>
      <c r="F21" s="905"/>
      <c r="G21" s="503" t="s">
        <v>294</v>
      </c>
      <c r="H21" s="118" t="s">
        <v>295</v>
      </c>
      <c r="I21" s="141" t="s">
        <v>296</v>
      </c>
      <c r="J21" s="118">
        <v>2</v>
      </c>
      <c r="K21" s="55">
        <v>43449</v>
      </c>
      <c r="L21" s="55">
        <v>43497</v>
      </c>
      <c r="M21" s="514">
        <v>1</v>
      </c>
      <c r="N21" s="120"/>
      <c r="O21" s="204" t="s">
        <v>297</v>
      </c>
      <c r="P21" s="120"/>
      <c r="Q21" s="120">
        <v>1</v>
      </c>
      <c r="R21" s="82"/>
      <c r="S21" s="82"/>
      <c r="T21" s="82"/>
      <c r="U21" s="82"/>
      <c r="V21" s="82"/>
      <c r="W21" s="82"/>
      <c r="X21" s="82"/>
      <c r="Y21" s="82"/>
      <c r="Z21" s="82"/>
      <c r="AA21" s="82"/>
      <c r="AB21" s="82"/>
      <c r="AC21" s="82"/>
      <c r="AD21" s="82"/>
      <c r="AE21" s="82"/>
      <c r="AF21" s="82"/>
      <c r="AG21" s="82"/>
      <c r="AH21" s="82"/>
      <c r="AI21" s="82"/>
      <c r="AJ21" s="82"/>
      <c r="AK21" s="82"/>
      <c r="AL21" s="82"/>
      <c r="AM21" s="82"/>
      <c r="AN21" s="82"/>
    </row>
    <row r="22" spans="1:40" s="126" customFormat="1" ht="49.5" hidden="1" x14ac:dyDescent="0.2">
      <c r="A22" s="116">
        <v>5</v>
      </c>
      <c r="B22" s="905"/>
      <c r="C22" s="905"/>
      <c r="D22" s="905"/>
      <c r="E22" s="905"/>
      <c r="F22" s="905"/>
      <c r="G22" s="503" t="s">
        <v>298</v>
      </c>
      <c r="H22" s="118" t="s">
        <v>299</v>
      </c>
      <c r="I22" s="503" t="s">
        <v>300</v>
      </c>
      <c r="J22" s="118">
        <v>1</v>
      </c>
      <c r="K22" s="55">
        <v>43449</v>
      </c>
      <c r="L22" s="55">
        <v>43613</v>
      </c>
      <c r="M22" s="514">
        <v>1</v>
      </c>
      <c r="N22" s="151"/>
      <c r="O22" s="205" t="s">
        <v>301</v>
      </c>
      <c r="P22" s="120"/>
      <c r="Q22" s="120">
        <v>1</v>
      </c>
      <c r="R22" s="82"/>
      <c r="S22" s="82"/>
      <c r="T22" s="82"/>
      <c r="U22" s="82"/>
      <c r="V22" s="82"/>
      <c r="W22" s="82"/>
      <c r="X22" s="82"/>
      <c r="Y22" s="82"/>
      <c r="Z22" s="82"/>
      <c r="AA22" s="82"/>
      <c r="AB22" s="82"/>
      <c r="AC22" s="82"/>
      <c r="AD22" s="82"/>
      <c r="AE22" s="82"/>
      <c r="AF22" s="82"/>
      <c r="AG22" s="82"/>
      <c r="AH22" s="82"/>
      <c r="AI22" s="82"/>
      <c r="AJ22" s="82"/>
      <c r="AK22" s="82"/>
      <c r="AL22" s="82"/>
      <c r="AM22" s="82"/>
      <c r="AN22" s="82"/>
    </row>
    <row r="23" spans="1:40" s="126" customFormat="1" ht="65.25" hidden="1" customHeight="1" x14ac:dyDescent="0.2">
      <c r="A23" s="116">
        <v>6</v>
      </c>
      <c r="B23" s="905"/>
      <c r="C23" s="905"/>
      <c r="D23" s="905"/>
      <c r="E23" s="905"/>
      <c r="F23" s="905"/>
      <c r="G23" s="503" t="s">
        <v>302</v>
      </c>
      <c r="H23" s="118" t="s">
        <v>303</v>
      </c>
      <c r="I23" s="503" t="s">
        <v>304</v>
      </c>
      <c r="J23" s="118">
        <v>1</v>
      </c>
      <c r="K23" s="55">
        <v>43449</v>
      </c>
      <c r="L23" s="55">
        <v>43613</v>
      </c>
      <c r="M23" s="514">
        <v>1</v>
      </c>
      <c r="N23" s="151"/>
      <c r="O23" s="205" t="s">
        <v>305</v>
      </c>
      <c r="P23" s="120"/>
      <c r="Q23" s="120">
        <v>1</v>
      </c>
      <c r="R23" s="82"/>
      <c r="S23" s="82"/>
      <c r="T23" s="82"/>
      <c r="U23" s="82"/>
      <c r="V23" s="82"/>
      <c r="W23" s="82"/>
      <c r="X23" s="82"/>
      <c r="Y23" s="82"/>
      <c r="Z23" s="82"/>
      <c r="AA23" s="82"/>
      <c r="AB23" s="82"/>
      <c r="AC23" s="82"/>
      <c r="AD23" s="82"/>
      <c r="AE23" s="82"/>
      <c r="AF23" s="82"/>
      <c r="AG23" s="82"/>
      <c r="AH23" s="82"/>
      <c r="AI23" s="82"/>
      <c r="AJ23" s="82"/>
      <c r="AK23" s="82"/>
      <c r="AL23" s="82"/>
      <c r="AM23" s="82"/>
      <c r="AN23" s="82"/>
    </row>
    <row r="24" spans="1:40" s="126" customFormat="1" ht="143.25" hidden="1" customHeight="1" x14ac:dyDescent="0.2">
      <c r="A24" s="116">
        <v>7</v>
      </c>
      <c r="B24" s="898" t="s">
        <v>306</v>
      </c>
      <c r="C24" s="898"/>
      <c r="D24" s="898"/>
      <c r="E24" s="898"/>
      <c r="F24" s="898" t="s">
        <v>307</v>
      </c>
      <c r="G24" s="503" t="s">
        <v>308</v>
      </c>
      <c r="H24" s="118" t="s">
        <v>309</v>
      </c>
      <c r="I24" s="121" t="s">
        <v>310</v>
      </c>
      <c r="J24" s="118">
        <v>1</v>
      </c>
      <c r="K24" s="298">
        <v>43830</v>
      </c>
      <c r="L24" s="55">
        <v>43830</v>
      </c>
      <c r="M24" s="515">
        <v>1</v>
      </c>
      <c r="N24" s="516"/>
      <c r="O24" s="517" t="s">
        <v>1264</v>
      </c>
      <c r="P24" s="120" t="s">
        <v>1265</v>
      </c>
      <c r="Q24" s="120">
        <v>1</v>
      </c>
      <c r="R24" s="82"/>
      <c r="S24" s="82"/>
      <c r="T24" s="82"/>
      <c r="U24" s="82"/>
      <c r="V24" s="82"/>
      <c r="W24" s="82"/>
      <c r="X24" s="82"/>
      <c r="Y24" s="82"/>
      <c r="Z24" s="82"/>
      <c r="AA24" s="82"/>
      <c r="AB24" s="82"/>
      <c r="AC24" s="82"/>
      <c r="AD24" s="82"/>
      <c r="AE24" s="82"/>
      <c r="AF24" s="82"/>
      <c r="AG24" s="82"/>
      <c r="AH24" s="82"/>
      <c r="AI24" s="82"/>
      <c r="AJ24" s="82"/>
      <c r="AK24" s="82"/>
      <c r="AL24" s="82"/>
      <c r="AM24" s="82"/>
      <c r="AN24" s="82"/>
    </row>
    <row r="25" spans="1:40" s="126" customFormat="1" ht="151.5" customHeight="1" x14ac:dyDescent="0.2">
      <c r="A25" s="116">
        <v>8</v>
      </c>
      <c r="B25" s="898"/>
      <c r="C25" s="898"/>
      <c r="D25" s="898"/>
      <c r="E25" s="898"/>
      <c r="F25" s="898"/>
      <c r="G25" s="503" t="s">
        <v>311</v>
      </c>
      <c r="H25" s="118" t="s">
        <v>312</v>
      </c>
      <c r="I25" s="121" t="s">
        <v>313</v>
      </c>
      <c r="J25" s="118">
        <v>1</v>
      </c>
      <c r="K25" s="298">
        <v>43861</v>
      </c>
      <c r="L25" s="140"/>
      <c r="M25" s="518">
        <v>0.2</v>
      </c>
      <c r="N25" s="516" t="s">
        <v>1266</v>
      </c>
      <c r="O25" s="519" t="s">
        <v>1267</v>
      </c>
      <c r="P25" s="120" t="s">
        <v>1265</v>
      </c>
      <c r="Q25" s="120">
        <f>(100%/5)*4</f>
        <v>0.8</v>
      </c>
      <c r="R25" s="82"/>
      <c r="S25" s="82"/>
      <c r="T25" s="82"/>
      <c r="U25" s="82"/>
      <c r="V25" s="82"/>
      <c r="W25" s="82"/>
      <c r="X25" s="82"/>
      <c r="Y25" s="82"/>
      <c r="Z25" s="82"/>
      <c r="AA25" s="82"/>
      <c r="AB25" s="82"/>
      <c r="AC25" s="82"/>
      <c r="AD25" s="82"/>
      <c r="AE25" s="82"/>
      <c r="AF25" s="82"/>
      <c r="AG25" s="82"/>
      <c r="AH25" s="82"/>
      <c r="AI25" s="82"/>
      <c r="AJ25" s="82"/>
      <c r="AK25" s="82"/>
      <c r="AL25" s="82"/>
      <c r="AM25" s="82"/>
      <c r="AN25" s="82"/>
    </row>
    <row r="26" spans="1:40" s="126" customFormat="1" ht="115.5" hidden="1" customHeight="1" x14ac:dyDescent="0.3">
      <c r="A26" s="116">
        <v>9</v>
      </c>
      <c r="B26" s="898" t="s">
        <v>314</v>
      </c>
      <c r="C26" s="898"/>
      <c r="D26" s="898"/>
      <c r="E26" s="898"/>
      <c r="F26" s="898" t="s">
        <v>315</v>
      </c>
      <c r="G26" s="503" t="s">
        <v>316</v>
      </c>
      <c r="H26" s="118" t="s">
        <v>317</v>
      </c>
      <c r="I26" s="503" t="s">
        <v>318</v>
      </c>
      <c r="J26" s="118">
        <v>3</v>
      </c>
      <c r="K26" s="55">
        <v>43449</v>
      </c>
      <c r="L26" s="55">
        <v>43449</v>
      </c>
      <c r="M26" s="514">
        <v>1</v>
      </c>
      <c r="N26" s="140"/>
      <c r="O26" s="503" t="s">
        <v>319</v>
      </c>
      <c r="P26" s="119"/>
      <c r="Q26" s="120">
        <v>1</v>
      </c>
      <c r="R26" s="82"/>
      <c r="S26" s="82"/>
      <c r="T26" s="82"/>
      <c r="U26" s="82"/>
      <c r="V26" s="82"/>
      <c r="W26" s="82"/>
      <c r="X26" s="82"/>
      <c r="Y26" s="82"/>
      <c r="Z26" s="82"/>
      <c r="AA26" s="82"/>
      <c r="AB26" s="82"/>
      <c r="AC26" s="82"/>
      <c r="AD26" s="82"/>
      <c r="AE26" s="82"/>
      <c r="AF26" s="82"/>
      <c r="AG26" s="82"/>
      <c r="AH26" s="82"/>
      <c r="AI26" s="82"/>
      <c r="AJ26" s="82"/>
      <c r="AK26" s="82"/>
      <c r="AL26" s="82"/>
      <c r="AM26" s="82"/>
      <c r="AN26" s="82"/>
    </row>
    <row r="27" spans="1:40" s="126" customFormat="1" ht="73.5" hidden="1" customHeight="1" x14ac:dyDescent="0.3">
      <c r="A27" s="116">
        <v>10</v>
      </c>
      <c r="B27" s="898"/>
      <c r="C27" s="898"/>
      <c r="D27" s="898"/>
      <c r="E27" s="898"/>
      <c r="F27" s="898"/>
      <c r="G27" s="503" t="s">
        <v>320</v>
      </c>
      <c r="H27" s="118" t="s">
        <v>317</v>
      </c>
      <c r="I27" s="503" t="s">
        <v>321</v>
      </c>
      <c r="J27" s="501" t="s">
        <v>322</v>
      </c>
      <c r="K27" s="55">
        <v>43449</v>
      </c>
      <c r="L27" s="55">
        <v>43449</v>
      </c>
      <c r="M27" s="514">
        <v>1</v>
      </c>
      <c r="N27" s="121"/>
      <c r="O27" s="503" t="s">
        <v>323</v>
      </c>
      <c r="P27" s="119"/>
      <c r="Q27" s="120">
        <v>1</v>
      </c>
      <c r="R27" s="82"/>
      <c r="S27" s="82"/>
      <c r="T27" s="82"/>
      <c r="U27" s="82"/>
      <c r="V27" s="82"/>
      <c r="W27" s="82"/>
      <c r="X27" s="82"/>
      <c r="Y27" s="82"/>
      <c r="Z27" s="82"/>
      <c r="AA27" s="82"/>
      <c r="AB27" s="82"/>
      <c r="AC27" s="82"/>
      <c r="AD27" s="82"/>
      <c r="AE27" s="82"/>
      <c r="AF27" s="82"/>
      <c r="AG27" s="82"/>
      <c r="AH27" s="82"/>
      <c r="AI27" s="82"/>
      <c r="AJ27" s="82"/>
      <c r="AK27" s="82"/>
      <c r="AL27" s="82"/>
      <c r="AM27" s="82"/>
      <c r="AN27" s="82"/>
    </row>
    <row r="28" spans="1:40" s="126" customFormat="1" ht="141.75" customHeight="1" x14ac:dyDescent="0.2">
      <c r="A28" s="116">
        <v>11</v>
      </c>
      <c r="B28" s="898" t="s">
        <v>324</v>
      </c>
      <c r="C28" s="898"/>
      <c r="D28" s="898"/>
      <c r="E28" s="898"/>
      <c r="F28" s="898" t="s">
        <v>325</v>
      </c>
      <c r="G28" s="503" t="s">
        <v>326</v>
      </c>
      <c r="H28" s="118" t="s">
        <v>309</v>
      </c>
      <c r="I28" s="503" t="s">
        <v>327</v>
      </c>
      <c r="J28" s="118">
        <v>1</v>
      </c>
      <c r="K28" s="298">
        <v>43830</v>
      </c>
      <c r="L28" s="140"/>
      <c r="M28" s="518">
        <v>0.8</v>
      </c>
      <c r="N28" s="206" t="s">
        <v>1268</v>
      </c>
      <c r="O28" s="517" t="s">
        <v>1269</v>
      </c>
      <c r="P28" s="120" t="s">
        <v>1265</v>
      </c>
      <c r="Q28" s="120">
        <v>1</v>
      </c>
      <c r="R28" s="82"/>
      <c r="S28" s="82"/>
      <c r="T28" s="82"/>
      <c r="U28" s="82"/>
      <c r="V28" s="82"/>
      <c r="W28" s="82"/>
      <c r="X28" s="82"/>
      <c r="Y28" s="82"/>
      <c r="Z28" s="82"/>
      <c r="AA28" s="82"/>
      <c r="AB28" s="82"/>
      <c r="AC28" s="82"/>
      <c r="AD28" s="82"/>
      <c r="AE28" s="82"/>
      <c r="AF28" s="82"/>
      <c r="AG28" s="82"/>
      <c r="AH28" s="82"/>
      <c r="AI28" s="82"/>
      <c r="AJ28" s="82"/>
      <c r="AK28" s="82"/>
      <c r="AL28" s="82"/>
      <c r="AM28" s="82"/>
      <c r="AN28" s="82"/>
    </row>
    <row r="29" spans="1:40" s="126" customFormat="1" ht="153.75" customHeight="1" x14ac:dyDescent="0.2">
      <c r="A29" s="116">
        <v>12</v>
      </c>
      <c r="B29" s="898"/>
      <c r="C29" s="898"/>
      <c r="D29" s="898"/>
      <c r="E29" s="898"/>
      <c r="F29" s="898"/>
      <c r="G29" s="503" t="s">
        <v>328</v>
      </c>
      <c r="H29" s="118" t="s">
        <v>312</v>
      </c>
      <c r="I29" s="503" t="s">
        <v>329</v>
      </c>
      <c r="J29" s="118">
        <v>1</v>
      </c>
      <c r="K29" s="298">
        <v>43861</v>
      </c>
      <c r="L29" s="140"/>
      <c r="M29" s="518">
        <v>0.2</v>
      </c>
      <c r="N29" s="520" t="s">
        <v>1270</v>
      </c>
      <c r="O29" s="519" t="s">
        <v>1271</v>
      </c>
      <c r="P29" s="120" t="s">
        <v>1265</v>
      </c>
      <c r="Q29" s="120">
        <v>0.8</v>
      </c>
      <c r="R29" s="82"/>
      <c r="S29" s="82"/>
      <c r="T29" s="82"/>
      <c r="U29" s="82"/>
      <c r="V29" s="82"/>
      <c r="W29" s="82"/>
      <c r="X29" s="82"/>
      <c r="Y29" s="82"/>
      <c r="Z29" s="82"/>
      <c r="AA29" s="82"/>
      <c r="AB29" s="82"/>
      <c r="AC29" s="82"/>
      <c r="AD29" s="82"/>
      <c r="AE29" s="82"/>
      <c r="AF29" s="82"/>
      <c r="AG29" s="82"/>
      <c r="AH29" s="82"/>
      <c r="AI29" s="82"/>
      <c r="AJ29" s="82"/>
      <c r="AK29" s="82"/>
      <c r="AL29" s="82"/>
      <c r="AM29" s="82"/>
      <c r="AN29" s="82"/>
    </row>
    <row r="30" spans="1:40" s="126" customFormat="1" ht="89.25" hidden="1" customHeight="1" x14ac:dyDescent="0.3">
      <c r="A30" s="116">
        <v>13</v>
      </c>
      <c r="B30" s="897" t="s">
        <v>330</v>
      </c>
      <c r="C30" s="897"/>
      <c r="D30" s="897"/>
      <c r="E30" s="897"/>
      <c r="F30" s="196" t="s">
        <v>290</v>
      </c>
      <c r="G30" s="503" t="s">
        <v>331</v>
      </c>
      <c r="H30" s="118" t="s">
        <v>332</v>
      </c>
      <c r="I30" s="503" t="s">
        <v>333</v>
      </c>
      <c r="J30" s="118">
        <v>1</v>
      </c>
      <c r="K30" s="55">
        <v>43419</v>
      </c>
      <c r="L30" s="55">
        <v>43449</v>
      </c>
      <c r="M30" s="514">
        <v>1</v>
      </c>
      <c r="N30" s="140"/>
      <c r="O30" s="503" t="s">
        <v>334</v>
      </c>
      <c r="P30" s="119"/>
      <c r="Q30" s="120">
        <v>1</v>
      </c>
      <c r="R30" s="82"/>
      <c r="S30" s="82"/>
      <c r="T30" s="82"/>
      <c r="U30" s="82"/>
      <c r="V30" s="82"/>
      <c r="W30" s="82"/>
      <c r="X30" s="82"/>
      <c r="Y30" s="82"/>
      <c r="Z30" s="82"/>
      <c r="AA30" s="82"/>
      <c r="AB30" s="82"/>
      <c r="AC30" s="82"/>
      <c r="AD30" s="82"/>
      <c r="AE30" s="82"/>
      <c r="AF30" s="82"/>
      <c r="AG30" s="82"/>
      <c r="AH30" s="82"/>
      <c r="AI30" s="82"/>
      <c r="AJ30" s="82"/>
      <c r="AK30" s="82"/>
      <c r="AL30" s="82"/>
      <c r="AM30" s="82"/>
      <c r="AN30" s="82"/>
    </row>
    <row r="31" spans="1:40" s="126" customFormat="1" ht="121.5" hidden="1" customHeight="1" x14ac:dyDescent="0.2">
      <c r="A31" s="116">
        <v>14</v>
      </c>
      <c r="B31" s="898" t="s">
        <v>335</v>
      </c>
      <c r="C31" s="899"/>
      <c r="D31" s="899"/>
      <c r="E31" s="899"/>
      <c r="F31" s="118" t="s">
        <v>336</v>
      </c>
      <c r="G31" s="503" t="s">
        <v>337</v>
      </c>
      <c r="H31" s="118" t="s">
        <v>338</v>
      </c>
      <c r="I31" s="503" t="s">
        <v>339</v>
      </c>
      <c r="J31" s="118">
        <v>1</v>
      </c>
      <c r="K31" s="55">
        <v>43449</v>
      </c>
      <c r="L31" s="150">
        <v>43555</v>
      </c>
      <c r="M31" s="514">
        <v>1</v>
      </c>
      <c r="N31" s="151"/>
      <c r="O31" s="151" t="s">
        <v>340</v>
      </c>
      <c r="P31" s="120"/>
      <c r="Q31" s="120">
        <v>1</v>
      </c>
      <c r="R31" s="82"/>
      <c r="S31" s="82"/>
      <c r="T31" s="82"/>
      <c r="U31" s="82"/>
      <c r="V31" s="82"/>
      <c r="W31" s="82"/>
      <c r="X31" s="82"/>
      <c r="Y31" s="82"/>
      <c r="Z31" s="82"/>
      <c r="AA31" s="82"/>
      <c r="AB31" s="82"/>
      <c r="AC31" s="82"/>
      <c r="AD31" s="82"/>
      <c r="AE31" s="82"/>
      <c r="AF31" s="82"/>
      <c r="AG31" s="82"/>
      <c r="AH31" s="82"/>
      <c r="AI31" s="82"/>
      <c r="AJ31" s="82"/>
      <c r="AK31" s="82"/>
      <c r="AL31" s="82"/>
      <c r="AM31" s="82"/>
      <c r="AN31" s="82"/>
    </row>
    <row r="32" spans="1:40" s="42" customFormat="1" x14ac:dyDescent="0.2">
      <c r="H32" s="134"/>
      <c r="K32" s="134"/>
    </row>
    <row r="33" spans="1:12" s="42" customFormat="1" ht="53.25" customHeight="1" x14ac:dyDescent="0.2">
      <c r="A33" s="900" t="s">
        <v>77</v>
      </c>
      <c r="B33" s="900"/>
      <c r="C33" s="900"/>
      <c r="D33" s="901" t="s">
        <v>341</v>
      </c>
      <c r="E33" s="902"/>
      <c r="F33" s="902"/>
      <c r="G33" s="902"/>
      <c r="H33" s="902"/>
      <c r="I33" s="902"/>
      <c r="J33" s="902"/>
      <c r="K33" s="902"/>
      <c r="L33" s="903"/>
    </row>
    <row r="34" spans="1:12" s="42" customFormat="1" ht="47.25" customHeight="1" x14ac:dyDescent="0.2">
      <c r="A34" s="904" t="s">
        <v>45</v>
      </c>
      <c r="B34" s="904"/>
      <c r="C34" s="904"/>
      <c r="D34" s="901" t="s">
        <v>342</v>
      </c>
      <c r="E34" s="902"/>
      <c r="F34" s="902"/>
      <c r="G34" s="902"/>
      <c r="H34" s="902"/>
      <c r="I34" s="902"/>
      <c r="J34" s="902"/>
      <c r="K34" s="902"/>
      <c r="L34" s="903"/>
    </row>
    <row r="35" spans="1:12" s="42" customFormat="1" x14ac:dyDescent="0.2">
      <c r="H35" s="134"/>
      <c r="K35" s="134"/>
    </row>
    <row r="36" spans="1:12" s="42" customFormat="1" ht="32.25" customHeight="1" x14ac:dyDescent="0.2">
      <c r="A36" s="895" t="s">
        <v>78</v>
      </c>
      <c r="B36" s="895"/>
      <c r="C36" s="895"/>
      <c r="D36" s="895"/>
      <c r="E36" s="895"/>
      <c r="F36" s="142" t="s">
        <v>270</v>
      </c>
      <c r="G36" s="142" t="s">
        <v>271</v>
      </c>
      <c r="H36" s="134"/>
      <c r="K36" s="134"/>
    </row>
    <row r="37" spans="1:12" s="42" customFormat="1" ht="72" customHeight="1" x14ac:dyDescent="0.2">
      <c r="A37" s="896" t="s">
        <v>81</v>
      </c>
      <c r="B37" s="896"/>
      <c r="C37" s="896"/>
      <c r="D37" s="896"/>
      <c r="E37" s="896"/>
      <c r="F37" s="143">
        <f>(M18+M19+M20+M21+M22+M23+M24+M26+M27+M28+M30+M31)/12</f>
        <v>0.98333333333333339</v>
      </c>
      <c r="G37" s="143">
        <f>(Q18+Q19+Q20+Q21+Q22+Q23+Q24+Q26+Q27+Q28+Q30+Q31)/12</f>
        <v>1</v>
      </c>
      <c r="H37" s="134"/>
      <c r="K37" s="134"/>
    </row>
    <row r="38" spans="1:12" s="42" customFormat="1" ht="71.25" customHeight="1" x14ac:dyDescent="0.2">
      <c r="A38" s="896" t="s">
        <v>82</v>
      </c>
      <c r="B38" s="896"/>
      <c r="C38" s="896"/>
      <c r="D38" s="896"/>
      <c r="E38" s="896"/>
      <c r="F38" s="143">
        <f>AVERAGE(M18:M31)</f>
        <v>0.87142857142857133</v>
      </c>
      <c r="G38" s="143">
        <f>AVERAGE(Q18:Q31)</f>
        <v>0.97142857142857153</v>
      </c>
      <c r="H38" s="134"/>
      <c r="K38" s="134"/>
    </row>
    <row r="39" spans="1:12" s="42" customFormat="1" x14ac:dyDescent="0.2">
      <c r="H39" s="134"/>
      <c r="K39" s="134"/>
    </row>
    <row r="40" spans="1:12" s="42" customFormat="1" x14ac:dyDescent="0.2">
      <c r="H40" s="134"/>
      <c r="K40" s="134"/>
    </row>
    <row r="41" spans="1:12" s="42" customFormat="1" x14ac:dyDescent="0.2">
      <c r="H41" s="134"/>
      <c r="K41" s="134"/>
    </row>
    <row r="42" spans="1:12" s="42" customFormat="1" x14ac:dyDescent="0.2">
      <c r="H42" s="134"/>
      <c r="K42" s="134"/>
    </row>
    <row r="43" spans="1:12" s="42" customFormat="1" x14ac:dyDescent="0.2">
      <c r="H43" s="134"/>
      <c r="K43" s="134"/>
    </row>
    <row r="44" spans="1:12" s="42" customFormat="1" x14ac:dyDescent="0.2">
      <c r="H44" s="134"/>
      <c r="K44" s="134"/>
    </row>
    <row r="45" spans="1:12" s="42" customFormat="1" x14ac:dyDescent="0.2">
      <c r="H45" s="134"/>
      <c r="K45" s="134"/>
    </row>
    <row r="46" spans="1:12" s="42" customFormat="1" x14ac:dyDescent="0.2">
      <c r="H46" s="134"/>
      <c r="K46" s="134"/>
    </row>
    <row r="47" spans="1:12" s="42" customFormat="1" x14ac:dyDescent="0.2">
      <c r="H47" s="134"/>
      <c r="K47" s="134"/>
    </row>
    <row r="48" spans="1:12" s="42" customFormat="1" x14ac:dyDescent="0.2">
      <c r="H48" s="134"/>
      <c r="K48" s="134"/>
    </row>
    <row r="49" spans="8:11" s="42" customFormat="1" x14ac:dyDescent="0.2">
      <c r="H49" s="134"/>
      <c r="K49" s="134"/>
    </row>
    <row r="50" spans="8:11" s="42" customFormat="1" x14ac:dyDescent="0.2">
      <c r="H50" s="134"/>
      <c r="K50" s="134"/>
    </row>
    <row r="51" spans="8:11" s="42" customFormat="1" x14ac:dyDescent="0.2">
      <c r="H51" s="134"/>
      <c r="K51" s="134"/>
    </row>
    <row r="52" spans="8:11" s="42" customFormat="1" x14ac:dyDescent="0.2">
      <c r="H52" s="134"/>
      <c r="K52" s="134"/>
    </row>
    <row r="53" spans="8:11" s="42" customFormat="1" x14ac:dyDescent="0.2">
      <c r="H53" s="134"/>
      <c r="K53" s="134"/>
    </row>
    <row r="54" spans="8:11" s="42" customFormat="1" x14ac:dyDescent="0.2">
      <c r="H54" s="134"/>
      <c r="K54" s="134"/>
    </row>
    <row r="55" spans="8:11" s="42" customFormat="1" x14ac:dyDescent="0.2">
      <c r="H55" s="134"/>
      <c r="K55" s="134"/>
    </row>
    <row r="56" spans="8:11" s="42" customFormat="1" x14ac:dyDescent="0.2">
      <c r="H56" s="134"/>
      <c r="K56" s="134"/>
    </row>
    <row r="57" spans="8:11" s="42" customFormat="1" x14ac:dyDescent="0.2">
      <c r="H57" s="134"/>
      <c r="K57" s="134"/>
    </row>
    <row r="58" spans="8:11" s="42" customFormat="1" x14ac:dyDescent="0.2">
      <c r="H58" s="134"/>
      <c r="K58" s="134"/>
    </row>
    <row r="59" spans="8:11" s="42" customFormat="1" x14ac:dyDescent="0.2">
      <c r="H59" s="134"/>
      <c r="K59" s="134"/>
    </row>
    <row r="60" spans="8:11" s="42" customFormat="1" x14ac:dyDescent="0.2">
      <c r="H60" s="134"/>
      <c r="K60" s="134"/>
    </row>
    <row r="61" spans="8:11" s="42" customFormat="1" x14ac:dyDescent="0.2">
      <c r="H61" s="134"/>
      <c r="K61" s="134"/>
    </row>
    <row r="62" spans="8:11" s="42" customFormat="1" x14ac:dyDescent="0.2">
      <c r="H62" s="134"/>
      <c r="K62" s="134"/>
    </row>
    <row r="63" spans="8:11" s="42" customFormat="1" x14ac:dyDescent="0.2">
      <c r="H63" s="134"/>
      <c r="K63" s="134"/>
    </row>
    <row r="64" spans="8:11" s="42" customFormat="1" x14ac:dyDescent="0.2">
      <c r="H64" s="134"/>
      <c r="K64" s="134"/>
    </row>
    <row r="65" spans="8:11" s="42" customFormat="1" x14ac:dyDescent="0.2">
      <c r="H65" s="134"/>
      <c r="K65" s="134"/>
    </row>
    <row r="66" spans="8:11" s="42" customFormat="1" x14ac:dyDescent="0.2">
      <c r="H66" s="134"/>
      <c r="K66" s="134"/>
    </row>
    <row r="67" spans="8:11" s="42" customFormat="1" x14ac:dyDescent="0.2">
      <c r="H67" s="134"/>
      <c r="K67" s="134"/>
    </row>
    <row r="68" spans="8:11" s="42" customFormat="1" x14ac:dyDescent="0.2">
      <c r="H68" s="134"/>
      <c r="K68" s="134"/>
    </row>
    <row r="69" spans="8:11" s="42" customFormat="1" x14ac:dyDescent="0.2">
      <c r="H69" s="134"/>
      <c r="K69" s="134"/>
    </row>
    <row r="70" spans="8:11" s="42" customFormat="1" x14ac:dyDescent="0.2">
      <c r="H70" s="134"/>
      <c r="K70" s="134"/>
    </row>
    <row r="71" spans="8:11" s="42" customFormat="1" x14ac:dyDescent="0.2">
      <c r="H71" s="134"/>
      <c r="K71" s="134"/>
    </row>
    <row r="72" spans="8:11" s="42" customFormat="1" x14ac:dyDescent="0.2">
      <c r="H72" s="134"/>
      <c r="K72" s="134"/>
    </row>
    <row r="73" spans="8:11" s="42" customFormat="1" x14ac:dyDescent="0.2">
      <c r="H73" s="134"/>
      <c r="K73" s="134"/>
    </row>
    <row r="74" spans="8:11" s="42" customFormat="1" x14ac:dyDescent="0.2">
      <c r="H74" s="134"/>
      <c r="K74" s="134"/>
    </row>
    <row r="75" spans="8:11" s="42" customFormat="1" x14ac:dyDescent="0.2">
      <c r="H75" s="134"/>
      <c r="K75" s="134"/>
    </row>
    <row r="76" spans="8:11" s="42" customFormat="1" x14ac:dyDescent="0.2">
      <c r="H76" s="134"/>
      <c r="K76" s="134"/>
    </row>
    <row r="77" spans="8:11" s="42" customFormat="1" x14ac:dyDescent="0.2">
      <c r="H77" s="134"/>
      <c r="K77" s="134"/>
    </row>
    <row r="78" spans="8:11" s="42" customFormat="1" x14ac:dyDescent="0.2">
      <c r="H78" s="134"/>
      <c r="K78" s="134"/>
    </row>
    <row r="79" spans="8:11" s="42" customFormat="1" x14ac:dyDescent="0.2">
      <c r="H79" s="134"/>
      <c r="K79" s="134"/>
    </row>
    <row r="80" spans="8:11" s="42" customFormat="1" x14ac:dyDescent="0.2">
      <c r="H80" s="134"/>
      <c r="K80" s="134"/>
    </row>
    <row r="81" spans="8:11" s="42" customFormat="1" x14ac:dyDescent="0.2">
      <c r="H81" s="134"/>
      <c r="K81" s="134"/>
    </row>
    <row r="82" spans="8:11" s="42" customFormat="1" x14ac:dyDescent="0.2">
      <c r="H82" s="134"/>
      <c r="K82" s="134"/>
    </row>
    <row r="83" spans="8:11" s="42" customFormat="1" x14ac:dyDescent="0.2">
      <c r="H83" s="134"/>
      <c r="K83" s="134"/>
    </row>
    <row r="84" spans="8:11" s="42" customFormat="1" x14ac:dyDescent="0.2">
      <c r="H84" s="134"/>
      <c r="K84" s="134"/>
    </row>
    <row r="85" spans="8:11" s="42" customFormat="1" x14ac:dyDescent="0.2">
      <c r="H85" s="134"/>
      <c r="K85" s="134"/>
    </row>
    <row r="86" spans="8:11" s="42" customFormat="1" x14ac:dyDescent="0.2">
      <c r="H86" s="134"/>
      <c r="K86" s="134"/>
    </row>
    <row r="87" spans="8:11" s="42" customFormat="1" x14ac:dyDescent="0.2">
      <c r="H87" s="134"/>
      <c r="K87" s="134"/>
    </row>
    <row r="88" spans="8:11" s="42" customFormat="1" x14ac:dyDescent="0.2">
      <c r="H88" s="134"/>
      <c r="K88" s="134"/>
    </row>
    <row r="89" spans="8:11" s="42" customFormat="1" x14ac:dyDescent="0.2">
      <c r="H89" s="134"/>
      <c r="K89" s="134"/>
    </row>
    <row r="90" spans="8:11" s="42" customFormat="1" x14ac:dyDescent="0.2">
      <c r="H90" s="134"/>
      <c r="K90" s="134"/>
    </row>
    <row r="91" spans="8:11" s="42" customFormat="1" x14ac:dyDescent="0.2">
      <c r="H91" s="134"/>
      <c r="K91" s="134"/>
    </row>
    <row r="92" spans="8:11" s="42" customFormat="1" x14ac:dyDescent="0.2">
      <c r="H92" s="134"/>
      <c r="K92" s="134"/>
    </row>
    <row r="93" spans="8:11" s="42" customFormat="1" x14ac:dyDescent="0.2">
      <c r="H93" s="134"/>
      <c r="K93" s="134"/>
    </row>
    <row r="94" spans="8:11" s="42" customFormat="1" x14ac:dyDescent="0.2">
      <c r="H94" s="134"/>
      <c r="K94" s="134"/>
    </row>
    <row r="95" spans="8:11" s="42" customFormat="1" x14ac:dyDescent="0.2">
      <c r="H95" s="134"/>
      <c r="K95" s="134"/>
    </row>
    <row r="96" spans="8:11" s="42" customFormat="1" x14ac:dyDescent="0.2">
      <c r="H96" s="134"/>
      <c r="K96" s="134"/>
    </row>
    <row r="97" spans="8:11" s="42" customFormat="1" x14ac:dyDescent="0.2">
      <c r="H97" s="134"/>
      <c r="K97" s="134"/>
    </row>
    <row r="98" spans="8:11" s="42" customFormat="1" x14ac:dyDescent="0.2">
      <c r="H98" s="134"/>
      <c r="K98" s="134"/>
    </row>
    <row r="99" spans="8:11" s="42" customFormat="1" x14ac:dyDescent="0.2">
      <c r="H99" s="134"/>
      <c r="K99" s="134"/>
    </row>
    <row r="100" spans="8:11" s="42" customFormat="1" x14ac:dyDescent="0.2">
      <c r="H100" s="134"/>
      <c r="K100" s="134"/>
    </row>
    <row r="101" spans="8:11" s="42" customFormat="1" x14ac:dyDescent="0.2">
      <c r="H101" s="134"/>
      <c r="K101" s="134"/>
    </row>
    <row r="102" spans="8:11" s="42" customFormat="1" x14ac:dyDescent="0.2">
      <c r="H102" s="134"/>
      <c r="K102" s="134"/>
    </row>
    <row r="103" spans="8:11" s="42" customFormat="1" x14ac:dyDescent="0.2">
      <c r="H103" s="134"/>
      <c r="K103" s="134"/>
    </row>
    <row r="104" spans="8:11" s="42" customFormat="1" x14ac:dyDescent="0.2">
      <c r="H104" s="134"/>
      <c r="K104" s="134"/>
    </row>
    <row r="105" spans="8:11" s="42" customFormat="1" x14ac:dyDescent="0.2">
      <c r="H105" s="134"/>
      <c r="K105" s="134"/>
    </row>
    <row r="106" spans="8:11" s="42" customFormat="1" x14ac:dyDescent="0.2">
      <c r="H106" s="134"/>
      <c r="K106" s="134"/>
    </row>
    <row r="107" spans="8:11" s="42" customFormat="1" x14ac:dyDescent="0.2">
      <c r="H107" s="134"/>
      <c r="K107" s="134"/>
    </row>
    <row r="108" spans="8:11" s="42" customFormat="1" x14ac:dyDescent="0.2">
      <c r="H108" s="134"/>
      <c r="K108" s="134"/>
    </row>
    <row r="109" spans="8:11" s="42" customFormat="1" x14ac:dyDescent="0.2">
      <c r="H109" s="134"/>
      <c r="K109" s="134"/>
    </row>
    <row r="110" spans="8:11" s="42" customFormat="1" x14ac:dyDescent="0.2">
      <c r="H110" s="134"/>
      <c r="K110" s="134"/>
    </row>
    <row r="111" spans="8:11" s="42" customFormat="1" x14ac:dyDescent="0.2">
      <c r="H111" s="134"/>
      <c r="K111" s="134"/>
    </row>
    <row r="112" spans="8:11" s="42" customFormat="1" x14ac:dyDescent="0.2">
      <c r="H112" s="134"/>
      <c r="K112" s="134"/>
    </row>
    <row r="113" spans="8:11" s="42" customFormat="1" x14ac:dyDescent="0.2">
      <c r="H113" s="134"/>
      <c r="K113" s="134"/>
    </row>
    <row r="114" spans="8:11" s="42" customFormat="1" x14ac:dyDescent="0.2">
      <c r="H114" s="134"/>
      <c r="K114" s="134"/>
    </row>
    <row r="115" spans="8:11" s="42" customFormat="1" x14ac:dyDescent="0.2">
      <c r="H115" s="134"/>
      <c r="K115" s="134"/>
    </row>
    <row r="116" spans="8:11" s="42" customFormat="1" x14ac:dyDescent="0.2">
      <c r="H116" s="134"/>
      <c r="K116" s="134"/>
    </row>
    <row r="117" spans="8:11" s="42" customFormat="1" x14ac:dyDescent="0.2">
      <c r="H117" s="134"/>
      <c r="K117" s="134"/>
    </row>
    <row r="118" spans="8:11" s="42" customFormat="1" x14ac:dyDescent="0.2">
      <c r="H118" s="134"/>
      <c r="K118" s="134"/>
    </row>
    <row r="119" spans="8:11" s="42" customFormat="1" x14ac:dyDescent="0.2">
      <c r="H119" s="134"/>
      <c r="K119" s="134"/>
    </row>
    <row r="120" spans="8:11" s="42" customFormat="1" x14ac:dyDescent="0.2">
      <c r="H120" s="134"/>
      <c r="K120" s="134"/>
    </row>
    <row r="121" spans="8:11" s="42" customFormat="1" x14ac:dyDescent="0.2">
      <c r="H121" s="134"/>
      <c r="K121" s="134"/>
    </row>
    <row r="122" spans="8:11" s="42" customFormat="1" x14ac:dyDescent="0.2">
      <c r="H122" s="134"/>
      <c r="K122" s="134"/>
    </row>
    <row r="123" spans="8:11" s="42" customFormat="1" x14ac:dyDescent="0.2">
      <c r="H123" s="134"/>
      <c r="K123" s="134"/>
    </row>
    <row r="124" spans="8:11" s="42" customFormat="1" x14ac:dyDescent="0.2">
      <c r="H124" s="134"/>
      <c r="K124" s="134"/>
    </row>
    <row r="125" spans="8:11" s="42" customFormat="1" x14ac:dyDescent="0.2">
      <c r="H125" s="134"/>
      <c r="K125" s="134"/>
    </row>
    <row r="126" spans="8:11" s="42" customFormat="1" x14ac:dyDescent="0.2">
      <c r="H126" s="134"/>
      <c r="K126" s="134"/>
    </row>
    <row r="127" spans="8:11" s="42" customFormat="1" x14ac:dyDescent="0.2">
      <c r="H127" s="134"/>
      <c r="K127" s="134"/>
    </row>
    <row r="128" spans="8:11" s="42" customFormat="1" x14ac:dyDescent="0.2">
      <c r="H128" s="134"/>
      <c r="K128" s="134"/>
    </row>
    <row r="129" spans="8:11" s="42" customFormat="1" x14ac:dyDescent="0.2">
      <c r="H129" s="134"/>
      <c r="K129" s="134"/>
    </row>
    <row r="130" spans="8:11" s="42" customFormat="1" x14ac:dyDescent="0.2">
      <c r="H130" s="134"/>
      <c r="K130" s="134"/>
    </row>
    <row r="131" spans="8:11" s="42" customFormat="1" x14ac:dyDescent="0.2">
      <c r="H131" s="134"/>
      <c r="K131" s="134"/>
    </row>
    <row r="132" spans="8:11" s="42" customFormat="1" x14ac:dyDescent="0.2">
      <c r="H132" s="134"/>
      <c r="K132" s="134"/>
    </row>
    <row r="133" spans="8:11" s="42" customFormat="1" x14ac:dyDescent="0.2">
      <c r="H133" s="134"/>
      <c r="K133" s="134"/>
    </row>
    <row r="134" spans="8:11" s="42" customFormat="1" x14ac:dyDescent="0.2">
      <c r="H134" s="134"/>
      <c r="K134" s="134"/>
    </row>
    <row r="135" spans="8:11" s="42" customFormat="1" x14ac:dyDescent="0.2">
      <c r="H135" s="134"/>
      <c r="K135" s="134"/>
    </row>
    <row r="136" spans="8:11" s="42" customFormat="1" x14ac:dyDescent="0.2">
      <c r="H136" s="134"/>
      <c r="K136" s="134"/>
    </row>
    <row r="137" spans="8:11" s="42" customFormat="1" x14ac:dyDescent="0.2">
      <c r="H137" s="134"/>
      <c r="K137" s="134"/>
    </row>
    <row r="138" spans="8:11" s="42" customFormat="1" x14ac:dyDescent="0.2">
      <c r="H138" s="134"/>
      <c r="K138" s="134"/>
    </row>
    <row r="139" spans="8:11" s="42" customFormat="1" x14ac:dyDescent="0.2">
      <c r="H139" s="134"/>
      <c r="K139" s="134"/>
    </row>
    <row r="140" spans="8:11" s="42" customFormat="1" x14ac:dyDescent="0.2">
      <c r="H140" s="134"/>
      <c r="K140" s="134"/>
    </row>
    <row r="141" spans="8:11" s="42" customFormat="1" x14ac:dyDescent="0.2">
      <c r="H141" s="134"/>
      <c r="K141" s="134"/>
    </row>
    <row r="142" spans="8:11" s="42" customFormat="1" x14ac:dyDescent="0.2">
      <c r="H142" s="134"/>
      <c r="K142" s="134"/>
    </row>
  </sheetData>
  <autoFilter ref="A17:AN31" xr:uid="{E8C22CE4-8604-4E45-BD1B-9BE2B084918D}">
    <filterColumn colId="1" showButton="0"/>
    <filterColumn colId="2" showButton="0"/>
    <filterColumn colId="3" showButton="0"/>
    <filterColumn colId="12">
      <filters>
        <filter val="20%"/>
        <filter val="80%"/>
      </filters>
    </filterColumn>
  </autoFilter>
  <mergeCells count="38">
    <mergeCell ref="A1:B3"/>
    <mergeCell ref="C1:N2"/>
    <mergeCell ref="C3:N3"/>
    <mergeCell ref="A5:B6"/>
    <mergeCell ref="C5:C6"/>
    <mergeCell ref="D5:E6"/>
    <mergeCell ref="F5:F6"/>
    <mergeCell ref="H5:H6"/>
    <mergeCell ref="I5:I6"/>
    <mergeCell ref="K5:L6"/>
    <mergeCell ref="B20:E23"/>
    <mergeCell ref="F20:F23"/>
    <mergeCell ref="M5:M6"/>
    <mergeCell ref="C8:P8"/>
    <mergeCell ref="A10:B10"/>
    <mergeCell ref="C10:P10"/>
    <mergeCell ref="A12:B12"/>
    <mergeCell ref="C12:P12"/>
    <mergeCell ref="A14:B14"/>
    <mergeCell ref="C14:P14"/>
    <mergeCell ref="B17:E17"/>
    <mergeCell ref="B18:E19"/>
    <mergeCell ref="F18:F19"/>
    <mergeCell ref="B24:E25"/>
    <mergeCell ref="F24:F25"/>
    <mergeCell ref="B26:E27"/>
    <mergeCell ref="F26:F27"/>
    <mergeCell ref="B28:E29"/>
    <mergeCell ref="F28:F29"/>
    <mergeCell ref="A36:E36"/>
    <mergeCell ref="A37:E37"/>
    <mergeCell ref="A38:E38"/>
    <mergeCell ref="B30:E30"/>
    <mergeCell ref="B31:E31"/>
    <mergeCell ref="A33:C33"/>
    <mergeCell ref="D33:L33"/>
    <mergeCell ref="A34:C34"/>
    <mergeCell ref="D34:L34"/>
  </mergeCells>
  <pageMargins left="0.70866141732283472" right="0.70866141732283472" top="0.74803149606299213" bottom="0.74803149606299213" header="0.31496062992125984" footer="0.31496062992125984"/>
  <pageSetup scale="30"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F81C2-C9AF-45C7-ABF5-6CB7401F1E11}">
  <sheetPr>
    <pageSetUpPr fitToPage="1"/>
  </sheetPr>
  <dimension ref="A1:AO143"/>
  <sheetViews>
    <sheetView topLeftCell="H1" zoomScale="70" zoomScaleNormal="70" zoomScaleSheetLayoutView="80" workbookViewId="0">
      <selection activeCell="Q16" sqref="Q16"/>
    </sheetView>
  </sheetViews>
  <sheetFormatPr baseColWidth="10" defaultColWidth="11.42578125" defaultRowHeight="12.75" x14ac:dyDescent="0.2"/>
  <cols>
    <col min="1" max="1" width="10" style="1" customWidth="1"/>
    <col min="2" max="2" width="15.5703125" style="1" customWidth="1"/>
    <col min="3" max="3" width="8.5703125" style="1" customWidth="1"/>
    <col min="4" max="4" width="10.5703125" style="1" customWidth="1"/>
    <col min="5" max="5" width="11.42578125" style="1" customWidth="1"/>
    <col min="6" max="6" width="50" style="1" customWidth="1"/>
    <col min="7" max="7" width="49.28515625" style="1" customWidth="1"/>
    <col min="8" max="8" width="21.85546875" style="555" customWidth="1"/>
    <col min="9" max="9" width="33.28515625" style="1" bestFit="1" customWidth="1"/>
    <col min="10" max="10" width="12.7109375" style="1" bestFit="1" customWidth="1"/>
    <col min="11" max="11" width="15.85546875" style="555" customWidth="1"/>
    <col min="12" max="12" width="16" style="1" customWidth="1"/>
    <col min="13" max="13" width="14.5703125" style="1" customWidth="1"/>
    <col min="14" max="14" width="25.42578125" style="1" customWidth="1"/>
    <col min="15" max="15" width="71.7109375" style="1" customWidth="1"/>
    <col min="16" max="16" width="19.7109375" style="1" customWidth="1"/>
    <col min="17" max="17" width="13.28515625" style="10" customWidth="1"/>
    <col min="18" max="41" width="11.42578125" style="10"/>
    <col min="42" max="16384" width="11.42578125" style="1"/>
  </cols>
  <sheetData>
    <row r="1" spans="1:41" customFormat="1" ht="23.25" customHeight="1" x14ac:dyDescent="0.25">
      <c r="A1" s="844"/>
      <c r="B1" s="845"/>
      <c r="C1" s="850" t="s">
        <v>147</v>
      </c>
      <c r="D1" s="851"/>
      <c r="E1" s="851"/>
      <c r="F1" s="851"/>
      <c r="G1" s="851"/>
      <c r="H1" s="851"/>
      <c r="I1" s="851"/>
      <c r="J1" s="851"/>
      <c r="K1" s="851"/>
      <c r="L1" s="851"/>
      <c r="M1" s="851"/>
      <c r="N1" s="852"/>
      <c r="O1" s="27" t="s">
        <v>148</v>
      </c>
      <c r="P1" s="102" t="s">
        <v>149</v>
      </c>
      <c r="Q1" s="75"/>
      <c r="R1" s="75"/>
      <c r="S1" s="75"/>
      <c r="T1" s="75"/>
      <c r="U1" s="75"/>
      <c r="V1" s="75"/>
      <c r="W1" s="75"/>
      <c r="X1" s="75"/>
      <c r="Y1" s="75"/>
      <c r="Z1" s="75"/>
      <c r="AA1" s="75"/>
      <c r="AB1" s="75"/>
      <c r="AC1" s="75"/>
      <c r="AD1" s="75"/>
      <c r="AE1" s="75"/>
      <c r="AF1" s="75"/>
      <c r="AG1" s="75"/>
      <c r="AH1" s="75"/>
      <c r="AI1" s="75"/>
      <c r="AJ1" s="75"/>
      <c r="AK1" s="75"/>
      <c r="AL1" s="75"/>
      <c r="AM1" s="75"/>
      <c r="AN1" s="75"/>
      <c r="AO1" s="75"/>
    </row>
    <row r="2" spans="1:41" customFormat="1" ht="23.25" customHeight="1" x14ac:dyDescent="0.25">
      <c r="A2" s="846"/>
      <c r="B2" s="847"/>
      <c r="C2" s="853"/>
      <c r="D2" s="854"/>
      <c r="E2" s="854"/>
      <c r="F2" s="854"/>
      <c r="G2" s="854"/>
      <c r="H2" s="854"/>
      <c r="I2" s="854"/>
      <c r="J2" s="854"/>
      <c r="K2" s="854"/>
      <c r="L2" s="854"/>
      <c r="M2" s="854"/>
      <c r="N2" s="855"/>
      <c r="O2" s="27" t="s">
        <v>150</v>
      </c>
      <c r="P2" s="103" t="s">
        <v>151</v>
      </c>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s="75" customFormat="1" ht="23.25" customHeight="1" x14ac:dyDescent="0.25">
      <c r="A3" s="848"/>
      <c r="B3" s="849"/>
      <c r="C3" s="856" t="s">
        <v>152</v>
      </c>
      <c r="D3" s="857"/>
      <c r="E3" s="857"/>
      <c r="F3" s="857"/>
      <c r="G3" s="857"/>
      <c r="H3" s="857"/>
      <c r="I3" s="857"/>
      <c r="J3" s="857"/>
      <c r="K3" s="857"/>
      <c r="L3" s="857"/>
      <c r="M3" s="857"/>
      <c r="N3" s="858"/>
      <c r="O3" s="76" t="s">
        <v>153</v>
      </c>
      <c r="P3" s="105" t="s">
        <v>154</v>
      </c>
    </row>
    <row r="4" spans="1:41" s="10" customFormat="1" ht="15.75" x14ac:dyDescent="0.25">
      <c r="A4" s="106"/>
      <c r="H4" s="107"/>
      <c r="K4" s="107"/>
    </row>
    <row r="5" spans="1:41" s="10" customFormat="1" ht="16.5" customHeight="1" x14ac:dyDescent="0.2">
      <c r="A5" s="933" t="s">
        <v>35</v>
      </c>
      <c r="B5" s="933"/>
      <c r="C5" s="974">
        <v>43437</v>
      </c>
      <c r="D5" s="933" t="s">
        <v>83</v>
      </c>
      <c r="E5" s="933"/>
      <c r="F5" s="974">
        <v>43439</v>
      </c>
      <c r="H5" s="934" t="s">
        <v>37</v>
      </c>
      <c r="I5" s="974">
        <v>43829</v>
      </c>
      <c r="K5" s="934" t="s">
        <v>38</v>
      </c>
      <c r="L5" s="935"/>
      <c r="M5" s="974">
        <f>MAX(K17:K27)</f>
        <v>43677</v>
      </c>
    </row>
    <row r="6" spans="1:41" s="10" customFormat="1" ht="15.75" customHeight="1" x14ac:dyDescent="0.2">
      <c r="A6" s="933"/>
      <c r="B6" s="933"/>
      <c r="C6" s="975"/>
      <c r="D6" s="933"/>
      <c r="E6" s="933"/>
      <c r="F6" s="975"/>
      <c r="H6" s="934"/>
      <c r="I6" s="975"/>
      <c r="K6" s="934"/>
      <c r="L6" s="935"/>
      <c r="M6" s="975"/>
    </row>
    <row r="7" spans="1:41" s="10" customFormat="1" ht="10.5" customHeight="1" x14ac:dyDescent="0.25">
      <c r="A7" s="106"/>
      <c r="H7" s="107"/>
      <c r="K7" s="107"/>
    </row>
    <row r="8" spans="1:41" s="10" customFormat="1" ht="27" customHeight="1" x14ac:dyDescent="0.2">
      <c r="A8" s="108" t="s">
        <v>39</v>
      </c>
      <c r="C8" s="976" t="s">
        <v>343</v>
      </c>
      <c r="D8" s="977"/>
      <c r="E8" s="977"/>
      <c r="F8" s="977"/>
      <c r="G8" s="977"/>
      <c r="H8" s="977"/>
      <c r="I8" s="977"/>
      <c r="J8" s="977"/>
      <c r="K8" s="977"/>
      <c r="L8" s="977"/>
      <c r="M8" s="977"/>
      <c r="N8" s="977"/>
      <c r="O8" s="977"/>
      <c r="P8" s="978"/>
    </row>
    <row r="9" spans="1:41" s="10" customFormat="1" ht="9" customHeight="1" x14ac:dyDescent="0.2">
      <c r="A9" s="108"/>
      <c r="H9" s="107"/>
      <c r="K9" s="107"/>
    </row>
    <row r="10" spans="1:41" s="10" customFormat="1" ht="48" customHeight="1" x14ac:dyDescent="0.2">
      <c r="A10" s="979" t="s">
        <v>41</v>
      </c>
      <c r="B10" s="979"/>
      <c r="C10" s="976" t="s">
        <v>277</v>
      </c>
      <c r="D10" s="977"/>
      <c r="E10" s="977"/>
      <c r="F10" s="977"/>
      <c r="G10" s="977"/>
      <c r="H10" s="977"/>
      <c r="I10" s="977"/>
      <c r="J10" s="977"/>
      <c r="K10" s="977"/>
      <c r="L10" s="977"/>
      <c r="M10" s="977"/>
      <c r="N10" s="977"/>
      <c r="O10" s="977"/>
      <c r="P10" s="978"/>
    </row>
    <row r="11" spans="1:41" s="10" customFormat="1" ht="12" customHeight="1" x14ac:dyDescent="0.2">
      <c r="A11" s="575"/>
      <c r="B11" s="575"/>
      <c r="C11" s="11"/>
      <c r="D11" s="11"/>
      <c r="E11" s="11"/>
      <c r="F11" s="11"/>
      <c r="G11" s="11"/>
      <c r="H11" s="77"/>
      <c r="I11" s="11"/>
      <c r="J11" s="11"/>
      <c r="K11" s="77"/>
      <c r="L11" s="11"/>
      <c r="M11" s="11"/>
    </row>
    <row r="12" spans="1:41" s="10" customFormat="1" ht="35.25" customHeight="1" x14ac:dyDescent="0.2">
      <c r="A12" s="979" t="s">
        <v>43</v>
      </c>
      <c r="B12" s="979"/>
      <c r="C12" s="976" t="s">
        <v>278</v>
      </c>
      <c r="D12" s="977"/>
      <c r="E12" s="977"/>
      <c r="F12" s="977"/>
      <c r="G12" s="977"/>
      <c r="H12" s="977"/>
      <c r="I12" s="977"/>
      <c r="J12" s="977"/>
      <c r="K12" s="977"/>
      <c r="L12" s="977"/>
      <c r="M12" s="977"/>
      <c r="N12" s="977"/>
      <c r="O12" s="977"/>
      <c r="P12" s="978"/>
    </row>
    <row r="13" spans="1:41" s="10" customFormat="1" ht="10.5" customHeight="1" x14ac:dyDescent="0.2">
      <c r="A13" s="575"/>
      <c r="B13" s="575"/>
      <c r="C13" s="11"/>
      <c r="D13" s="11"/>
      <c r="E13" s="11"/>
      <c r="F13" s="11"/>
      <c r="G13" s="11"/>
      <c r="H13" s="77"/>
      <c r="I13" s="11"/>
      <c r="J13" s="11"/>
      <c r="K13" s="77"/>
      <c r="L13" s="11"/>
      <c r="M13" s="11"/>
    </row>
    <row r="14" spans="1:41" s="10" customFormat="1" ht="80.25" customHeight="1" x14ac:dyDescent="0.2">
      <c r="A14" s="980" t="s">
        <v>45</v>
      </c>
      <c r="B14" s="980"/>
      <c r="C14" s="981" t="s">
        <v>344</v>
      </c>
      <c r="D14" s="982"/>
      <c r="E14" s="982"/>
      <c r="F14" s="982"/>
      <c r="G14" s="982"/>
      <c r="H14" s="982"/>
      <c r="I14" s="982"/>
      <c r="J14" s="982"/>
      <c r="K14" s="982"/>
      <c r="L14" s="982"/>
      <c r="M14" s="982"/>
      <c r="N14" s="982"/>
      <c r="O14" s="982"/>
      <c r="P14" s="983"/>
    </row>
    <row r="15" spans="1:41" s="10" customFormat="1" ht="16.5" customHeight="1" x14ac:dyDescent="0.2">
      <c r="A15" s="575"/>
      <c r="B15" s="575"/>
      <c r="C15" s="11"/>
      <c r="D15" s="11"/>
      <c r="E15" s="11"/>
      <c r="F15" s="11"/>
      <c r="G15" s="11"/>
      <c r="H15" s="77"/>
      <c r="I15" s="11"/>
      <c r="J15" s="11"/>
      <c r="K15" s="77"/>
      <c r="L15" s="11"/>
      <c r="M15" s="11"/>
    </row>
    <row r="16" spans="1:41" s="614" customFormat="1" ht="39.75" customHeight="1" x14ac:dyDescent="0.25">
      <c r="A16" s="152" t="s">
        <v>48</v>
      </c>
      <c r="B16" s="915" t="s">
        <v>49</v>
      </c>
      <c r="C16" s="916"/>
      <c r="D16" s="916"/>
      <c r="E16" s="917"/>
      <c r="F16" s="152" t="s">
        <v>50</v>
      </c>
      <c r="G16" s="152" t="s">
        <v>51</v>
      </c>
      <c r="H16" s="152" t="s">
        <v>52</v>
      </c>
      <c r="I16" s="152" t="s">
        <v>53</v>
      </c>
      <c r="J16" s="152" t="s">
        <v>54</v>
      </c>
      <c r="K16" s="152" t="s">
        <v>55</v>
      </c>
      <c r="L16" s="152" t="s">
        <v>56</v>
      </c>
      <c r="M16" s="152" t="s">
        <v>57</v>
      </c>
      <c r="N16" s="152" t="s">
        <v>58</v>
      </c>
      <c r="O16" s="152" t="s">
        <v>158</v>
      </c>
      <c r="P16" s="283" t="s">
        <v>60</v>
      </c>
      <c r="Q16" s="281" t="s">
        <v>345</v>
      </c>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row>
    <row r="17" spans="1:41" s="57" customFormat="1" ht="81" customHeight="1" x14ac:dyDescent="0.3">
      <c r="A17" s="613">
        <v>1</v>
      </c>
      <c r="B17" s="984" t="s">
        <v>913</v>
      </c>
      <c r="C17" s="985"/>
      <c r="D17" s="985"/>
      <c r="E17" s="986"/>
      <c r="F17" s="971" t="s">
        <v>346</v>
      </c>
      <c r="G17" s="585" t="s">
        <v>347</v>
      </c>
      <c r="H17" s="253" t="s">
        <v>348</v>
      </c>
      <c r="I17" s="85" t="s">
        <v>349</v>
      </c>
      <c r="J17" s="596">
        <v>1</v>
      </c>
      <c r="K17" s="54">
        <v>43440</v>
      </c>
      <c r="L17" s="153">
        <v>43440</v>
      </c>
      <c r="M17" s="284">
        <v>1</v>
      </c>
      <c r="N17" s="154"/>
      <c r="O17" s="52" t="s">
        <v>350</v>
      </c>
      <c r="P17" s="261"/>
      <c r="Q17" s="94">
        <v>1</v>
      </c>
      <c r="R17" s="82"/>
      <c r="S17" s="80"/>
      <c r="T17" s="80"/>
      <c r="U17" s="80"/>
      <c r="V17" s="80"/>
      <c r="W17" s="80"/>
      <c r="X17" s="80"/>
      <c r="Y17" s="80"/>
      <c r="Z17" s="80"/>
      <c r="AA17" s="80"/>
      <c r="AB17" s="80"/>
      <c r="AC17" s="80"/>
      <c r="AD17" s="80"/>
      <c r="AE17" s="80"/>
      <c r="AF17" s="80"/>
      <c r="AG17" s="80"/>
      <c r="AH17" s="80"/>
      <c r="AI17" s="80"/>
      <c r="AJ17" s="80"/>
      <c r="AK17" s="80"/>
      <c r="AL17" s="80"/>
      <c r="AM17" s="80"/>
      <c r="AN17" s="80"/>
      <c r="AO17" s="80"/>
    </row>
    <row r="18" spans="1:41" s="57" customFormat="1" ht="86.25" customHeight="1" x14ac:dyDescent="0.3">
      <c r="A18" s="613">
        <v>2</v>
      </c>
      <c r="B18" s="987"/>
      <c r="C18" s="988"/>
      <c r="D18" s="988"/>
      <c r="E18" s="989"/>
      <c r="F18" s="972"/>
      <c r="G18" s="585" t="s">
        <v>351</v>
      </c>
      <c r="H18" s="253" t="s">
        <v>352</v>
      </c>
      <c r="I18" s="85" t="s">
        <v>353</v>
      </c>
      <c r="J18" s="596">
        <v>1</v>
      </c>
      <c r="K18" s="54">
        <v>43460</v>
      </c>
      <c r="L18" s="153">
        <v>43464</v>
      </c>
      <c r="M18" s="284">
        <v>1</v>
      </c>
      <c r="N18" s="154"/>
      <c r="O18" s="52" t="s">
        <v>354</v>
      </c>
      <c r="P18" s="261"/>
      <c r="Q18" s="94">
        <v>1</v>
      </c>
      <c r="R18" s="82"/>
      <c r="S18" s="80"/>
      <c r="T18" s="80"/>
      <c r="U18" s="80"/>
      <c r="V18" s="80"/>
      <c r="W18" s="80"/>
      <c r="X18" s="80"/>
      <c r="Y18" s="80"/>
      <c r="Z18" s="80"/>
      <c r="AA18" s="80"/>
      <c r="AB18" s="80"/>
      <c r="AC18" s="80"/>
      <c r="AD18" s="80"/>
      <c r="AE18" s="80"/>
      <c r="AF18" s="80"/>
      <c r="AG18" s="80"/>
      <c r="AH18" s="80"/>
      <c r="AI18" s="80"/>
      <c r="AJ18" s="80"/>
      <c r="AK18" s="80"/>
      <c r="AL18" s="80"/>
      <c r="AM18" s="80"/>
      <c r="AN18" s="80"/>
      <c r="AO18" s="80"/>
    </row>
    <row r="19" spans="1:41" s="57" customFormat="1" ht="177.75" customHeight="1" x14ac:dyDescent="0.3">
      <c r="A19" s="613">
        <v>3</v>
      </c>
      <c r="B19" s="990"/>
      <c r="C19" s="991"/>
      <c r="D19" s="991"/>
      <c r="E19" s="992"/>
      <c r="F19" s="973"/>
      <c r="G19" s="585" t="s">
        <v>355</v>
      </c>
      <c r="H19" s="253" t="s">
        <v>348</v>
      </c>
      <c r="I19" s="85" t="s">
        <v>356</v>
      </c>
      <c r="J19" s="596">
        <v>1</v>
      </c>
      <c r="K19" s="54">
        <v>43496</v>
      </c>
      <c r="L19" s="153">
        <v>43750</v>
      </c>
      <c r="M19" s="284">
        <v>1</v>
      </c>
      <c r="N19" s="52" t="s">
        <v>357</v>
      </c>
      <c r="O19" s="585" t="s">
        <v>1386</v>
      </c>
      <c r="P19" s="261"/>
      <c r="Q19" s="94">
        <v>1</v>
      </c>
      <c r="R19" s="82"/>
      <c r="S19" s="80"/>
      <c r="T19" s="80"/>
      <c r="U19" s="80"/>
      <c r="V19" s="80"/>
      <c r="W19" s="80"/>
      <c r="X19" s="80"/>
      <c r="Y19" s="80"/>
      <c r="Z19" s="80"/>
      <c r="AA19" s="80"/>
      <c r="AB19" s="80"/>
      <c r="AC19" s="80"/>
      <c r="AD19" s="80"/>
      <c r="AE19" s="80"/>
      <c r="AF19" s="80"/>
      <c r="AG19" s="80"/>
      <c r="AH19" s="80"/>
      <c r="AI19" s="80"/>
      <c r="AJ19" s="80"/>
      <c r="AK19" s="80"/>
      <c r="AL19" s="80"/>
      <c r="AM19" s="80"/>
      <c r="AN19" s="80"/>
      <c r="AO19" s="80"/>
    </row>
    <row r="20" spans="1:41" s="57" customFormat="1" ht="86.25" customHeight="1" x14ac:dyDescent="0.3">
      <c r="A20" s="613">
        <v>4</v>
      </c>
      <c r="B20" s="962" t="s">
        <v>358</v>
      </c>
      <c r="C20" s="963"/>
      <c r="D20" s="963"/>
      <c r="E20" s="964"/>
      <c r="F20" s="971" t="s">
        <v>359</v>
      </c>
      <c r="G20" s="585" t="s">
        <v>360</v>
      </c>
      <c r="H20" s="253" t="s">
        <v>361</v>
      </c>
      <c r="I20" s="85" t="s">
        <v>362</v>
      </c>
      <c r="J20" s="596">
        <v>1</v>
      </c>
      <c r="K20" s="54">
        <v>43496</v>
      </c>
      <c r="L20" s="54">
        <v>43646</v>
      </c>
      <c r="M20" s="284">
        <v>1</v>
      </c>
      <c r="N20" s="52"/>
      <c r="O20" s="52" t="s">
        <v>363</v>
      </c>
      <c r="P20" s="261"/>
      <c r="Q20" s="94">
        <v>1</v>
      </c>
      <c r="R20" s="82"/>
      <c r="S20" s="80"/>
      <c r="T20" s="80"/>
      <c r="U20" s="80"/>
      <c r="V20" s="80"/>
      <c r="W20" s="80"/>
      <c r="X20" s="80"/>
      <c r="Y20" s="80"/>
      <c r="Z20" s="80"/>
      <c r="AA20" s="80"/>
      <c r="AB20" s="80"/>
      <c r="AC20" s="80"/>
      <c r="AD20" s="80"/>
      <c r="AE20" s="80"/>
      <c r="AF20" s="80"/>
      <c r="AG20" s="80"/>
      <c r="AH20" s="80"/>
      <c r="AI20" s="80"/>
      <c r="AJ20" s="80"/>
      <c r="AK20" s="80"/>
      <c r="AL20" s="80"/>
      <c r="AM20" s="80"/>
      <c r="AN20" s="80"/>
      <c r="AO20" s="80"/>
    </row>
    <row r="21" spans="1:41" s="57" customFormat="1" ht="145.5" customHeight="1" x14ac:dyDescent="0.3">
      <c r="A21" s="613">
        <v>5</v>
      </c>
      <c r="B21" s="965"/>
      <c r="C21" s="966"/>
      <c r="D21" s="966"/>
      <c r="E21" s="967"/>
      <c r="F21" s="972"/>
      <c r="G21" s="85" t="s">
        <v>364</v>
      </c>
      <c r="H21" s="253" t="s">
        <v>361</v>
      </c>
      <c r="I21" s="85" t="s">
        <v>365</v>
      </c>
      <c r="J21" s="596">
        <v>1</v>
      </c>
      <c r="K21" s="54">
        <v>43646</v>
      </c>
      <c r="L21" s="408">
        <v>43738</v>
      </c>
      <c r="M21" s="284">
        <v>1</v>
      </c>
      <c r="N21" s="85"/>
      <c r="O21" s="52" t="s">
        <v>1026</v>
      </c>
      <c r="P21" s="261"/>
      <c r="Q21" s="94">
        <v>1</v>
      </c>
      <c r="R21" s="82"/>
      <c r="S21" s="80"/>
      <c r="T21" s="80"/>
      <c r="U21" s="80"/>
      <c r="V21" s="80"/>
      <c r="W21" s="80"/>
      <c r="X21" s="80"/>
      <c r="Y21" s="80"/>
      <c r="Z21" s="80"/>
      <c r="AA21" s="80"/>
      <c r="AB21" s="80"/>
      <c r="AC21" s="80"/>
      <c r="AD21" s="80"/>
      <c r="AE21" s="80"/>
      <c r="AF21" s="80"/>
      <c r="AG21" s="80"/>
      <c r="AH21" s="80"/>
      <c r="AI21" s="80"/>
      <c r="AJ21" s="80"/>
      <c r="AK21" s="80"/>
      <c r="AL21" s="80"/>
      <c r="AM21" s="80"/>
      <c r="AN21" s="80"/>
      <c r="AO21" s="80"/>
    </row>
    <row r="22" spans="1:41" s="57" customFormat="1" ht="124.5" customHeight="1" x14ac:dyDescent="0.3">
      <c r="A22" s="613">
        <v>6</v>
      </c>
      <c r="B22" s="968"/>
      <c r="C22" s="969"/>
      <c r="D22" s="969"/>
      <c r="E22" s="970"/>
      <c r="F22" s="973"/>
      <c r="G22" s="585" t="s">
        <v>366</v>
      </c>
      <c r="H22" s="253" t="s">
        <v>361</v>
      </c>
      <c r="I22" s="156" t="s">
        <v>367</v>
      </c>
      <c r="J22" s="596">
        <v>1</v>
      </c>
      <c r="K22" s="54">
        <v>43677</v>
      </c>
      <c r="L22" s="408">
        <v>43738</v>
      </c>
      <c r="M22" s="284">
        <v>1</v>
      </c>
      <c r="N22" s="156"/>
      <c r="O22" s="52" t="s">
        <v>1027</v>
      </c>
      <c r="P22" s="261"/>
      <c r="Q22" s="94">
        <v>1</v>
      </c>
      <c r="R22" s="82"/>
      <c r="S22" s="80"/>
      <c r="T22" s="80"/>
      <c r="U22" s="80"/>
      <c r="V22" s="80"/>
      <c r="W22" s="80"/>
      <c r="X22" s="80"/>
      <c r="Y22" s="80"/>
      <c r="Z22" s="80"/>
      <c r="AA22" s="80"/>
      <c r="AB22" s="80"/>
      <c r="AC22" s="80"/>
      <c r="AD22" s="80"/>
      <c r="AE22" s="80"/>
      <c r="AF22" s="80"/>
      <c r="AG22" s="80"/>
      <c r="AH22" s="80"/>
      <c r="AI22" s="80"/>
      <c r="AJ22" s="80"/>
      <c r="AK22" s="80"/>
      <c r="AL22" s="80"/>
      <c r="AM22" s="80"/>
      <c r="AN22" s="80"/>
      <c r="AO22" s="80"/>
    </row>
    <row r="23" spans="1:41" s="57" customFormat="1" ht="295.5" customHeight="1" x14ac:dyDescent="0.3">
      <c r="A23" s="613">
        <v>7</v>
      </c>
      <c r="B23" s="945" t="s">
        <v>914</v>
      </c>
      <c r="C23" s="946"/>
      <c r="D23" s="946"/>
      <c r="E23" s="947"/>
      <c r="F23" s="583" t="s">
        <v>368</v>
      </c>
      <c r="G23" s="85" t="s">
        <v>915</v>
      </c>
      <c r="H23" s="596" t="s">
        <v>369</v>
      </c>
      <c r="I23" s="145" t="s">
        <v>370</v>
      </c>
      <c r="J23" s="596" t="s">
        <v>371</v>
      </c>
      <c r="K23" s="54">
        <v>43585</v>
      </c>
      <c r="L23" s="153">
        <v>43646</v>
      </c>
      <c r="M23" s="284">
        <v>1</v>
      </c>
      <c r="N23" s="52"/>
      <c r="O23" s="52" t="s">
        <v>824</v>
      </c>
      <c r="P23" s="261"/>
      <c r="Q23" s="94">
        <v>1</v>
      </c>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row>
    <row r="24" spans="1:41" s="57" customFormat="1" ht="79.5" customHeight="1" x14ac:dyDescent="0.3">
      <c r="A24" s="613">
        <v>8</v>
      </c>
      <c r="B24" s="945" t="s">
        <v>916</v>
      </c>
      <c r="C24" s="946"/>
      <c r="D24" s="946"/>
      <c r="E24" s="947"/>
      <c r="F24" s="954" t="s">
        <v>372</v>
      </c>
      <c r="G24" s="585" t="s">
        <v>360</v>
      </c>
      <c r="H24" s="253" t="s">
        <v>361</v>
      </c>
      <c r="I24" s="85" t="s">
        <v>362</v>
      </c>
      <c r="J24" s="596">
        <v>1</v>
      </c>
      <c r="K24" s="54">
        <v>43496</v>
      </c>
      <c r="L24" s="54">
        <v>43646</v>
      </c>
      <c r="M24" s="284">
        <v>1</v>
      </c>
      <c r="N24" s="85"/>
      <c r="O24" s="52" t="s">
        <v>363</v>
      </c>
      <c r="P24" s="261"/>
      <c r="Q24" s="94">
        <v>1</v>
      </c>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row>
    <row r="25" spans="1:41" s="57" customFormat="1" ht="120" customHeight="1" x14ac:dyDescent="0.3">
      <c r="A25" s="613">
        <v>9</v>
      </c>
      <c r="B25" s="948"/>
      <c r="C25" s="949"/>
      <c r="D25" s="949"/>
      <c r="E25" s="950"/>
      <c r="F25" s="955"/>
      <c r="G25" s="85" t="s">
        <v>364</v>
      </c>
      <c r="H25" s="253" t="s">
        <v>361</v>
      </c>
      <c r="I25" s="85" t="s">
        <v>365</v>
      </c>
      <c r="J25" s="596">
        <v>1</v>
      </c>
      <c r="K25" s="54">
        <v>43646</v>
      </c>
      <c r="L25" s="408">
        <v>43738</v>
      </c>
      <c r="M25" s="284">
        <v>1</v>
      </c>
      <c r="N25" s="85"/>
      <c r="O25" s="52" t="s">
        <v>1028</v>
      </c>
      <c r="P25" s="261"/>
      <c r="Q25" s="94">
        <v>1</v>
      </c>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row>
    <row r="26" spans="1:41" s="57" customFormat="1" ht="186.75" customHeight="1" x14ac:dyDescent="0.3">
      <c r="A26" s="613">
        <v>10</v>
      </c>
      <c r="B26" s="951"/>
      <c r="C26" s="952"/>
      <c r="D26" s="952"/>
      <c r="E26" s="953"/>
      <c r="F26" s="956"/>
      <c r="G26" s="585" t="s">
        <v>366</v>
      </c>
      <c r="H26" s="253" t="s">
        <v>361</v>
      </c>
      <c r="I26" s="156" t="s">
        <v>367</v>
      </c>
      <c r="J26" s="596">
        <v>1</v>
      </c>
      <c r="K26" s="54">
        <v>43677</v>
      </c>
      <c r="L26" s="408">
        <v>43738</v>
      </c>
      <c r="M26" s="284">
        <v>1</v>
      </c>
      <c r="N26" s="156"/>
      <c r="O26" s="52" t="s">
        <v>1029</v>
      </c>
      <c r="P26" s="261"/>
      <c r="Q26" s="94">
        <v>1</v>
      </c>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row>
    <row r="27" spans="1:41" s="57" customFormat="1" ht="96" customHeight="1" x14ac:dyDescent="0.3">
      <c r="A27" s="613">
        <v>11</v>
      </c>
      <c r="B27" s="957" t="s">
        <v>373</v>
      </c>
      <c r="C27" s="957"/>
      <c r="D27" s="957"/>
      <c r="E27" s="957"/>
      <c r="F27" s="585" t="s">
        <v>374</v>
      </c>
      <c r="G27" s="85" t="s">
        <v>375</v>
      </c>
      <c r="H27" s="596" t="s">
        <v>376</v>
      </c>
      <c r="I27" s="85" t="s">
        <v>377</v>
      </c>
      <c r="J27" s="596">
        <v>1</v>
      </c>
      <c r="K27" s="54">
        <v>43646</v>
      </c>
      <c r="L27" s="54">
        <v>43646</v>
      </c>
      <c r="M27" s="284">
        <v>1</v>
      </c>
      <c r="N27" s="52"/>
      <c r="O27" s="52" t="s">
        <v>378</v>
      </c>
      <c r="P27" s="261"/>
      <c r="Q27" s="94">
        <v>1</v>
      </c>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row>
    <row r="28" spans="1:41" s="10" customFormat="1" x14ac:dyDescent="0.2">
      <c r="H28" s="107"/>
      <c r="K28" s="107"/>
    </row>
    <row r="29" spans="1:41" s="83" customFormat="1" ht="14.25" x14ac:dyDescent="0.2">
      <c r="E29" s="112"/>
      <c r="H29" s="604"/>
      <c r="K29" s="604"/>
      <c r="N29" s="113"/>
    </row>
    <row r="30" spans="1:41" s="10" customFormat="1" ht="3" customHeight="1" x14ac:dyDescent="0.2">
      <c r="H30" s="107"/>
      <c r="K30" s="107"/>
    </row>
    <row r="31" spans="1:41" s="10" customFormat="1" ht="66.75" customHeight="1" x14ac:dyDescent="0.2">
      <c r="A31" s="958" t="s">
        <v>77</v>
      </c>
      <c r="B31" s="958"/>
      <c r="C31" s="958"/>
      <c r="D31" s="959" t="s">
        <v>379</v>
      </c>
      <c r="E31" s="960"/>
      <c r="F31" s="960"/>
      <c r="G31" s="960"/>
      <c r="H31" s="960"/>
      <c r="I31" s="960"/>
      <c r="J31" s="960"/>
      <c r="K31" s="960"/>
      <c r="L31" s="961"/>
    </row>
    <row r="32" spans="1:41" s="10" customFormat="1" ht="47.25" customHeight="1" x14ac:dyDescent="0.2">
      <c r="A32" s="936" t="s">
        <v>45</v>
      </c>
      <c r="B32" s="936"/>
      <c r="C32" s="936"/>
      <c r="D32" s="937" t="s">
        <v>380</v>
      </c>
      <c r="E32" s="938"/>
      <c r="F32" s="938"/>
      <c r="G32" s="938"/>
      <c r="H32" s="938"/>
      <c r="I32" s="938"/>
      <c r="J32" s="938"/>
      <c r="K32" s="938"/>
      <c r="L32" s="939"/>
    </row>
    <row r="33" spans="1:12" s="10" customFormat="1" ht="30.75" customHeight="1" x14ac:dyDescent="0.2">
      <c r="A33" s="936"/>
      <c r="B33" s="936"/>
      <c r="C33" s="936"/>
      <c r="D33" s="940"/>
      <c r="E33" s="941"/>
      <c r="F33" s="941"/>
      <c r="G33" s="941"/>
      <c r="H33" s="941"/>
      <c r="I33" s="941"/>
      <c r="J33" s="941"/>
      <c r="K33" s="941"/>
      <c r="L33" s="942"/>
    </row>
    <row r="34" spans="1:12" s="10" customFormat="1" x14ac:dyDescent="0.2">
      <c r="H34" s="107"/>
      <c r="K34" s="107"/>
    </row>
    <row r="35" spans="1:12" s="10" customFormat="1" x14ac:dyDescent="0.2">
      <c r="H35" s="107"/>
      <c r="K35" s="107"/>
    </row>
    <row r="36" spans="1:12" s="10" customFormat="1" x14ac:dyDescent="0.2">
      <c r="H36" s="107"/>
      <c r="K36" s="107"/>
    </row>
    <row r="37" spans="1:12" s="10" customFormat="1" ht="32.25" customHeight="1" x14ac:dyDescent="0.25">
      <c r="A37" s="943" t="s">
        <v>78</v>
      </c>
      <c r="B37" s="943"/>
      <c r="C37" s="943"/>
      <c r="D37" s="943"/>
      <c r="E37" s="943"/>
      <c r="F37" s="114" t="s">
        <v>270</v>
      </c>
      <c r="G37" s="114" t="s">
        <v>271</v>
      </c>
      <c r="H37" s="107"/>
      <c r="K37" s="107"/>
    </row>
    <row r="38" spans="1:12" s="10" customFormat="1" ht="78.75" customHeight="1" x14ac:dyDescent="0.2">
      <c r="A38" s="944" t="s">
        <v>81</v>
      </c>
      <c r="B38" s="944"/>
      <c r="C38" s="944"/>
      <c r="D38" s="944"/>
      <c r="E38" s="944"/>
      <c r="F38" s="189">
        <f>AVERAGE(M17,M18,M19,M20,M24,M21,M23,M25,M27)</f>
        <v>1</v>
      </c>
      <c r="G38" s="187">
        <v>1</v>
      </c>
      <c r="H38" s="107"/>
      <c r="I38" s="12"/>
      <c r="K38" s="107"/>
    </row>
    <row r="39" spans="1:12" s="10" customFormat="1" ht="71.25" customHeight="1" x14ac:dyDescent="0.2">
      <c r="A39" s="944" t="s">
        <v>82</v>
      </c>
      <c r="B39" s="944"/>
      <c r="C39" s="944"/>
      <c r="D39" s="944"/>
      <c r="E39" s="944"/>
      <c r="F39" s="188">
        <f>AVERAGE(M17:M27)</f>
        <v>1</v>
      </c>
      <c r="G39" s="188">
        <f>AVERAGE(Q17:Q27)</f>
        <v>1</v>
      </c>
      <c r="H39" s="107"/>
      <c r="K39" s="107"/>
    </row>
    <row r="40" spans="1:12" s="10" customFormat="1" x14ac:dyDescent="0.2">
      <c r="H40" s="107"/>
      <c r="K40" s="107"/>
    </row>
    <row r="41" spans="1:12" s="10" customFormat="1" x14ac:dyDescent="0.2">
      <c r="H41" s="107"/>
      <c r="K41" s="107"/>
    </row>
    <row r="42" spans="1:12" s="10" customFormat="1" x14ac:dyDescent="0.2">
      <c r="H42" s="107"/>
      <c r="K42" s="107"/>
    </row>
    <row r="43" spans="1:12" s="10" customFormat="1" x14ac:dyDescent="0.2">
      <c r="H43" s="107"/>
      <c r="K43" s="107"/>
    </row>
    <row r="44" spans="1:12" s="10" customFormat="1" x14ac:dyDescent="0.2">
      <c r="H44" s="107"/>
      <c r="K44" s="107"/>
    </row>
    <row r="45" spans="1:12" s="10" customFormat="1" x14ac:dyDescent="0.2">
      <c r="H45" s="107"/>
      <c r="K45" s="107"/>
    </row>
    <row r="46" spans="1:12" s="10" customFormat="1" x14ac:dyDescent="0.2">
      <c r="H46" s="107"/>
      <c r="K46" s="107"/>
    </row>
    <row r="47" spans="1:12" s="10" customFormat="1" x14ac:dyDescent="0.2">
      <c r="H47" s="107"/>
      <c r="K47" s="107"/>
    </row>
    <row r="48" spans="1:12" s="10" customFormat="1" x14ac:dyDescent="0.2">
      <c r="H48" s="107"/>
      <c r="K48" s="107"/>
    </row>
    <row r="49" spans="8:11" s="10" customFormat="1" x14ac:dyDescent="0.2">
      <c r="H49" s="107"/>
      <c r="K49" s="107"/>
    </row>
    <row r="50" spans="8:11" s="10" customFormat="1" x14ac:dyDescent="0.2">
      <c r="H50" s="107"/>
      <c r="K50" s="107"/>
    </row>
    <row r="51" spans="8:11" s="10" customFormat="1" x14ac:dyDescent="0.2">
      <c r="H51" s="107"/>
      <c r="K51" s="107"/>
    </row>
    <row r="52" spans="8:11" s="10" customFormat="1" x14ac:dyDescent="0.2">
      <c r="H52" s="107"/>
      <c r="K52" s="107"/>
    </row>
    <row r="53" spans="8:11" s="10" customFormat="1" x14ac:dyDescent="0.2">
      <c r="H53" s="107"/>
      <c r="K53" s="107"/>
    </row>
    <row r="54" spans="8:11" s="10" customFormat="1" x14ac:dyDescent="0.2">
      <c r="H54" s="107"/>
      <c r="K54" s="107"/>
    </row>
    <row r="55" spans="8:11" s="10" customFormat="1" x14ac:dyDescent="0.2">
      <c r="H55" s="107"/>
      <c r="K55" s="107"/>
    </row>
    <row r="56" spans="8:11" s="10" customFormat="1" x14ac:dyDescent="0.2">
      <c r="H56" s="107"/>
      <c r="K56" s="107"/>
    </row>
    <row r="57" spans="8:11" s="10" customFormat="1" x14ac:dyDescent="0.2">
      <c r="H57" s="107"/>
      <c r="K57" s="107"/>
    </row>
    <row r="58" spans="8:11" s="10" customFormat="1" x14ac:dyDescent="0.2">
      <c r="H58" s="107"/>
      <c r="K58" s="107"/>
    </row>
    <row r="59" spans="8:11" s="10" customFormat="1" x14ac:dyDescent="0.2">
      <c r="H59" s="107"/>
      <c r="K59" s="107"/>
    </row>
    <row r="60" spans="8:11" s="10" customFormat="1" x14ac:dyDescent="0.2">
      <c r="H60" s="107"/>
      <c r="K60" s="107"/>
    </row>
    <row r="61" spans="8:11" s="10" customFormat="1" x14ac:dyDescent="0.2">
      <c r="H61" s="107"/>
      <c r="K61" s="107"/>
    </row>
    <row r="62" spans="8:11" s="10" customFormat="1" x14ac:dyDescent="0.2">
      <c r="H62" s="107"/>
      <c r="K62" s="107"/>
    </row>
    <row r="63" spans="8:11" s="10" customFormat="1" x14ac:dyDescent="0.2">
      <c r="H63" s="107"/>
      <c r="K63" s="107"/>
    </row>
    <row r="64" spans="8:11" s="10" customFormat="1" x14ac:dyDescent="0.2">
      <c r="H64" s="107"/>
      <c r="K64" s="107"/>
    </row>
    <row r="65" spans="8:11" s="10" customFormat="1" x14ac:dyDescent="0.2">
      <c r="H65" s="107"/>
      <c r="K65" s="107"/>
    </row>
    <row r="66" spans="8:11" s="10" customFormat="1" x14ac:dyDescent="0.2">
      <c r="H66" s="107"/>
      <c r="K66" s="107"/>
    </row>
    <row r="67" spans="8:11" s="10" customFormat="1" x14ac:dyDescent="0.2">
      <c r="H67" s="107"/>
      <c r="K67" s="107"/>
    </row>
    <row r="68" spans="8:11" s="10" customFormat="1" x14ac:dyDescent="0.2">
      <c r="H68" s="107"/>
      <c r="K68" s="107"/>
    </row>
    <row r="69" spans="8:11" s="10" customFormat="1" x14ac:dyDescent="0.2">
      <c r="H69" s="107"/>
      <c r="K69" s="107"/>
    </row>
    <row r="70" spans="8:11" s="10" customFormat="1" x14ac:dyDescent="0.2">
      <c r="H70" s="107"/>
      <c r="K70" s="107"/>
    </row>
    <row r="71" spans="8:11" s="10" customFormat="1" x14ac:dyDescent="0.2">
      <c r="H71" s="107"/>
      <c r="K71" s="107"/>
    </row>
    <row r="72" spans="8:11" s="10" customFormat="1" x14ac:dyDescent="0.2">
      <c r="H72" s="107"/>
      <c r="K72" s="107"/>
    </row>
    <row r="73" spans="8:11" s="10" customFormat="1" x14ac:dyDescent="0.2">
      <c r="H73" s="107"/>
      <c r="K73" s="107"/>
    </row>
    <row r="74" spans="8:11" s="10" customFormat="1" x14ac:dyDescent="0.2">
      <c r="H74" s="107"/>
      <c r="K74" s="107"/>
    </row>
    <row r="75" spans="8:11" s="10" customFormat="1" x14ac:dyDescent="0.2">
      <c r="H75" s="107"/>
      <c r="K75" s="107"/>
    </row>
    <row r="76" spans="8:11" s="10" customFormat="1" x14ac:dyDescent="0.2">
      <c r="H76" s="107"/>
      <c r="K76" s="107"/>
    </row>
    <row r="77" spans="8:11" s="10" customFormat="1" x14ac:dyDescent="0.2">
      <c r="H77" s="107"/>
      <c r="K77" s="107"/>
    </row>
    <row r="78" spans="8:11" s="10" customFormat="1" x14ac:dyDescent="0.2">
      <c r="H78" s="107"/>
      <c r="K78" s="107"/>
    </row>
    <row r="79" spans="8:11" s="10" customFormat="1" x14ac:dyDescent="0.2">
      <c r="H79" s="107"/>
      <c r="K79" s="107"/>
    </row>
    <row r="80" spans="8:11" s="10" customFormat="1" x14ac:dyDescent="0.2">
      <c r="H80" s="107"/>
      <c r="K80" s="107"/>
    </row>
    <row r="81" spans="8:11" s="10" customFormat="1" x14ac:dyDescent="0.2">
      <c r="H81" s="107"/>
      <c r="K81" s="107"/>
    </row>
    <row r="82" spans="8:11" s="10" customFormat="1" x14ac:dyDescent="0.2">
      <c r="H82" s="107"/>
      <c r="K82" s="107"/>
    </row>
    <row r="83" spans="8:11" s="10" customFormat="1" x14ac:dyDescent="0.2">
      <c r="H83" s="107"/>
      <c r="K83" s="107"/>
    </row>
    <row r="84" spans="8:11" s="10" customFormat="1" x14ac:dyDescent="0.2">
      <c r="H84" s="107"/>
      <c r="K84" s="107"/>
    </row>
    <row r="85" spans="8:11" s="10" customFormat="1" x14ac:dyDescent="0.2">
      <c r="H85" s="107"/>
      <c r="K85" s="107"/>
    </row>
    <row r="86" spans="8:11" s="10" customFormat="1" x14ac:dyDescent="0.2">
      <c r="H86" s="107"/>
      <c r="K86" s="107"/>
    </row>
    <row r="87" spans="8:11" s="10" customFormat="1" x14ac:dyDescent="0.2">
      <c r="H87" s="107"/>
      <c r="K87" s="107"/>
    </row>
    <row r="88" spans="8:11" s="10" customFormat="1" x14ac:dyDescent="0.2">
      <c r="H88" s="107"/>
      <c r="K88" s="107"/>
    </row>
    <row r="89" spans="8:11" s="10" customFormat="1" x14ac:dyDescent="0.2">
      <c r="H89" s="107"/>
      <c r="K89" s="107"/>
    </row>
    <row r="90" spans="8:11" s="10" customFormat="1" x14ac:dyDescent="0.2">
      <c r="H90" s="107"/>
      <c r="K90" s="107"/>
    </row>
    <row r="91" spans="8:11" s="10" customFormat="1" x14ac:dyDescent="0.2">
      <c r="H91" s="107"/>
      <c r="K91" s="107"/>
    </row>
    <row r="92" spans="8:11" s="10" customFormat="1" x14ac:dyDescent="0.2">
      <c r="H92" s="107"/>
      <c r="K92" s="107"/>
    </row>
    <row r="93" spans="8:11" s="10" customFormat="1" x14ac:dyDescent="0.2">
      <c r="H93" s="107"/>
      <c r="K93" s="107"/>
    </row>
    <row r="94" spans="8:11" s="10" customFormat="1" x14ac:dyDescent="0.2">
      <c r="H94" s="107"/>
      <c r="K94" s="107"/>
    </row>
    <row r="95" spans="8:11" s="10" customFormat="1" x14ac:dyDescent="0.2">
      <c r="H95" s="107"/>
      <c r="K95" s="107"/>
    </row>
    <row r="96" spans="8:11" s="10" customFormat="1" x14ac:dyDescent="0.2">
      <c r="H96" s="107"/>
      <c r="K96" s="107"/>
    </row>
    <row r="97" spans="8:11" s="10" customFormat="1" x14ac:dyDescent="0.2">
      <c r="H97" s="107"/>
      <c r="K97" s="107"/>
    </row>
    <row r="98" spans="8:11" s="10" customFormat="1" x14ac:dyDescent="0.2">
      <c r="H98" s="107"/>
      <c r="K98" s="107"/>
    </row>
    <row r="99" spans="8:11" s="10" customFormat="1" x14ac:dyDescent="0.2">
      <c r="H99" s="107"/>
      <c r="K99" s="107"/>
    </row>
    <row r="100" spans="8:11" s="10" customFormat="1" x14ac:dyDescent="0.2">
      <c r="H100" s="107"/>
      <c r="K100" s="107"/>
    </row>
    <row r="101" spans="8:11" s="10" customFormat="1" x14ac:dyDescent="0.2">
      <c r="H101" s="107"/>
      <c r="K101" s="107"/>
    </row>
    <row r="102" spans="8:11" s="10" customFormat="1" x14ac:dyDescent="0.2">
      <c r="H102" s="107"/>
      <c r="K102" s="107"/>
    </row>
    <row r="103" spans="8:11" s="10" customFormat="1" x14ac:dyDescent="0.2">
      <c r="H103" s="107"/>
      <c r="K103" s="107"/>
    </row>
    <row r="104" spans="8:11" s="10" customFormat="1" x14ac:dyDescent="0.2">
      <c r="H104" s="107"/>
      <c r="K104" s="107"/>
    </row>
    <row r="105" spans="8:11" s="10" customFormat="1" x14ac:dyDescent="0.2">
      <c r="H105" s="107"/>
      <c r="K105" s="107"/>
    </row>
    <row r="106" spans="8:11" s="10" customFormat="1" x14ac:dyDescent="0.2">
      <c r="H106" s="107"/>
      <c r="K106" s="107"/>
    </row>
    <row r="107" spans="8:11" s="10" customFormat="1" x14ac:dyDescent="0.2">
      <c r="H107" s="107"/>
      <c r="K107" s="107"/>
    </row>
    <row r="108" spans="8:11" s="10" customFormat="1" x14ac:dyDescent="0.2">
      <c r="H108" s="107"/>
      <c r="K108" s="107"/>
    </row>
    <row r="109" spans="8:11" s="10" customFormat="1" x14ac:dyDescent="0.2">
      <c r="H109" s="107"/>
      <c r="K109" s="107"/>
    </row>
    <row r="110" spans="8:11" s="10" customFormat="1" x14ac:dyDescent="0.2">
      <c r="H110" s="107"/>
      <c r="K110" s="107"/>
    </row>
    <row r="111" spans="8:11" s="10" customFormat="1" x14ac:dyDescent="0.2">
      <c r="H111" s="107"/>
      <c r="K111" s="107"/>
    </row>
    <row r="112" spans="8:11" s="10" customFormat="1" x14ac:dyDescent="0.2">
      <c r="H112" s="107"/>
      <c r="K112" s="107"/>
    </row>
    <row r="113" spans="8:11" s="10" customFormat="1" x14ac:dyDescent="0.2">
      <c r="H113" s="107"/>
      <c r="K113" s="107"/>
    </row>
    <row r="114" spans="8:11" s="10" customFormat="1" x14ac:dyDescent="0.2">
      <c r="H114" s="107"/>
      <c r="K114" s="107"/>
    </row>
    <row r="115" spans="8:11" s="10" customFormat="1" x14ac:dyDescent="0.2">
      <c r="H115" s="107"/>
      <c r="K115" s="107"/>
    </row>
    <row r="116" spans="8:11" s="10" customFormat="1" x14ac:dyDescent="0.2">
      <c r="H116" s="107"/>
      <c r="K116" s="107"/>
    </row>
    <row r="117" spans="8:11" s="10" customFormat="1" x14ac:dyDescent="0.2">
      <c r="H117" s="107"/>
      <c r="K117" s="107"/>
    </row>
    <row r="118" spans="8:11" s="10" customFormat="1" x14ac:dyDescent="0.2">
      <c r="H118" s="107"/>
      <c r="K118" s="107"/>
    </row>
    <row r="119" spans="8:11" s="10" customFormat="1" x14ac:dyDescent="0.2">
      <c r="H119" s="107"/>
      <c r="K119" s="107"/>
    </row>
    <row r="120" spans="8:11" s="10" customFormat="1" x14ac:dyDescent="0.2">
      <c r="H120" s="107"/>
      <c r="K120" s="107"/>
    </row>
    <row r="121" spans="8:11" s="10" customFormat="1" x14ac:dyDescent="0.2">
      <c r="H121" s="107"/>
      <c r="K121" s="107"/>
    </row>
    <row r="122" spans="8:11" s="10" customFormat="1" x14ac:dyDescent="0.2">
      <c r="H122" s="107"/>
      <c r="K122" s="107"/>
    </row>
    <row r="123" spans="8:11" s="10" customFormat="1" x14ac:dyDescent="0.2">
      <c r="H123" s="107"/>
      <c r="K123" s="107"/>
    </row>
    <row r="124" spans="8:11" s="10" customFormat="1" x14ac:dyDescent="0.2">
      <c r="H124" s="107"/>
      <c r="K124" s="107"/>
    </row>
    <row r="125" spans="8:11" s="10" customFormat="1" x14ac:dyDescent="0.2">
      <c r="H125" s="107"/>
      <c r="K125" s="107"/>
    </row>
    <row r="126" spans="8:11" s="10" customFormat="1" x14ac:dyDescent="0.2">
      <c r="H126" s="107"/>
      <c r="K126" s="107"/>
    </row>
    <row r="127" spans="8:11" s="10" customFormat="1" x14ac:dyDescent="0.2">
      <c r="H127" s="107"/>
      <c r="K127" s="107"/>
    </row>
    <row r="128" spans="8:11" s="10" customFormat="1" x14ac:dyDescent="0.2">
      <c r="H128" s="107"/>
      <c r="K128" s="107"/>
    </row>
    <row r="129" spans="8:11" s="10" customFormat="1" x14ac:dyDescent="0.2">
      <c r="H129" s="107"/>
      <c r="K129" s="107"/>
    </row>
    <row r="130" spans="8:11" s="10" customFormat="1" x14ac:dyDescent="0.2">
      <c r="H130" s="107"/>
      <c r="K130" s="107"/>
    </row>
    <row r="131" spans="8:11" s="10" customFormat="1" x14ac:dyDescent="0.2">
      <c r="H131" s="107"/>
      <c r="K131" s="107"/>
    </row>
    <row r="132" spans="8:11" s="10" customFormat="1" x14ac:dyDescent="0.2">
      <c r="H132" s="107"/>
      <c r="K132" s="107"/>
    </row>
    <row r="133" spans="8:11" s="10" customFormat="1" x14ac:dyDescent="0.2">
      <c r="H133" s="107"/>
      <c r="K133" s="107"/>
    </row>
    <row r="134" spans="8:11" s="10" customFormat="1" x14ac:dyDescent="0.2">
      <c r="H134" s="107"/>
      <c r="K134" s="107"/>
    </row>
    <row r="135" spans="8:11" s="10" customFormat="1" x14ac:dyDescent="0.2">
      <c r="H135" s="107"/>
      <c r="K135" s="107"/>
    </row>
    <row r="136" spans="8:11" s="10" customFormat="1" x14ac:dyDescent="0.2">
      <c r="H136" s="107"/>
      <c r="K136" s="107"/>
    </row>
    <row r="137" spans="8:11" s="10" customFormat="1" x14ac:dyDescent="0.2">
      <c r="H137" s="107"/>
      <c r="K137" s="107"/>
    </row>
    <row r="138" spans="8:11" s="10" customFormat="1" x14ac:dyDescent="0.2">
      <c r="H138" s="107"/>
      <c r="K138" s="107"/>
    </row>
    <row r="139" spans="8:11" s="10" customFormat="1" x14ac:dyDescent="0.2">
      <c r="H139" s="107"/>
      <c r="K139" s="107"/>
    </row>
    <row r="140" spans="8:11" s="10" customFormat="1" x14ac:dyDescent="0.2">
      <c r="H140" s="107"/>
      <c r="K140" s="107"/>
    </row>
    <row r="141" spans="8:11" s="10" customFormat="1" x14ac:dyDescent="0.2">
      <c r="H141" s="107"/>
      <c r="K141" s="107"/>
    </row>
    <row r="142" spans="8:11" s="10" customFormat="1" x14ac:dyDescent="0.2">
      <c r="H142" s="107"/>
      <c r="K142" s="107"/>
    </row>
    <row r="143" spans="8:11" s="10" customFormat="1" x14ac:dyDescent="0.2">
      <c r="H143" s="107"/>
      <c r="K143" s="107"/>
    </row>
  </sheetData>
  <autoFilter ref="A16:AO16" xr:uid="{29EA6360-818A-4594-B087-D87100683BC7}">
    <filterColumn colId="1" showButton="0"/>
    <filterColumn colId="2" showButton="0"/>
    <filterColumn colId="3" showButton="0"/>
  </autoFilter>
  <mergeCells count="34">
    <mergeCell ref="A1:B3"/>
    <mergeCell ref="C1:N2"/>
    <mergeCell ref="C3:N3"/>
    <mergeCell ref="A5:B6"/>
    <mergeCell ref="C5:C6"/>
    <mergeCell ref="D5:E6"/>
    <mergeCell ref="F5:F6"/>
    <mergeCell ref="H5:H6"/>
    <mergeCell ref="I5:I6"/>
    <mergeCell ref="K5:L6"/>
    <mergeCell ref="B20:E22"/>
    <mergeCell ref="F20:F22"/>
    <mergeCell ref="M5:M6"/>
    <mergeCell ref="C8:P8"/>
    <mergeCell ref="A10:B10"/>
    <mergeCell ref="C10:P10"/>
    <mergeCell ref="A12:B12"/>
    <mergeCell ref="C12:P12"/>
    <mergeCell ref="A14:B14"/>
    <mergeCell ref="C14:P14"/>
    <mergeCell ref="B16:E16"/>
    <mergeCell ref="B17:E19"/>
    <mergeCell ref="F17:F19"/>
    <mergeCell ref="B23:E23"/>
    <mergeCell ref="B24:E26"/>
    <mergeCell ref="F24:F26"/>
    <mergeCell ref="B27:E27"/>
    <mergeCell ref="A31:C31"/>
    <mergeCell ref="D31:L31"/>
    <mergeCell ref="A32:C33"/>
    <mergeCell ref="D32:L33"/>
    <mergeCell ref="A37:E37"/>
    <mergeCell ref="A38:E38"/>
    <mergeCell ref="A39:E39"/>
  </mergeCells>
  <pageMargins left="0.70866141732283472" right="0.70866141732283472" top="0.74803149606299213" bottom="0.74803149606299213" header="0.31496062992125984" footer="0.31496062992125984"/>
  <pageSetup scale="30" fitToHeight="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28E2-C0F5-457B-BBE4-142BFF407D1B}">
  <sheetPr>
    <pageSetUpPr fitToPage="1"/>
  </sheetPr>
  <dimension ref="A1:AP148"/>
  <sheetViews>
    <sheetView topLeftCell="H4" zoomScale="115" zoomScaleNormal="115" workbookViewId="0">
      <selection activeCell="N17" sqref="N17"/>
    </sheetView>
  </sheetViews>
  <sheetFormatPr baseColWidth="10" defaultColWidth="11.42578125" defaultRowHeight="12.75" x14ac:dyDescent="0.2"/>
  <cols>
    <col min="1" max="1" width="9.5703125" style="1" customWidth="1"/>
    <col min="2" max="2" width="18.85546875" style="1" customWidth="1"/>
    <col min="3" max="3" width="11.42578125" style="1" customWidth="1"/>
    <col min="4" max="4" width="4.85546875" style="1" customWidth="1"/>
    <col min="5" max="5" width="13.140625" style="1" customWidth="1"/>
    <col min="6" max="6" width="29.85546875" style="1" customWidth="1"/>
    <col min="7" max="7" width="34.28515625" style="1" customWidth="1"/>
    <col min="8" max="8" width="42.42578125" style="1" customWidth="1"/>
    <col min="9" max="9" width="19.28515625" style="492" customWidth="1"/>
    <col min="10" max="10" width="29.28515625" style="1" customWidth="1"/>
    <col min="11" max="11" width="14" style="1" bestFit="1" customWidth="1"/>
    <col min="12" max="12" width="15.85546875" style="492" customWidth="1"/>
    <col min="13" max="13" width="16" style="1" customWidth="1"/>
    <col min="14" max="14" width="14.5703125" style="1" customWidth="1"/>
    <col min="15" max="15" width="20.85546875" style="1" customWidth="1"/>
    <col min="16" max="16" width="81" style="1" customWidth="1"/>
    <col min="17" max="17" width="33" style="1" customWidth="1"/>
    <col min="18" max="18" width="15.5703125" style="10" bestFit="1" customWidth="1"/>
    <col min="19" max="42" width="11.42578125" style="10"/>
    <col min="43" max="16384" width="11.42578125" style="1"/>
  </cols>
  <sheetData>
    <row r="1" spans="1:42" customFormat="1" ht="15" x14ac:dyDescent="0.25">
      <c r="A1" s="844"/>
      <c r="B1" s="845"/>
      <c r="C1" s="850" t="s">
        <v>147</v>
      </c>
      <c r="D1" s="851"/>
      <c r="E1" s="851"/>
      <c r="F1" s="851"/>
      <c r="G1" s="851"/>
      <c r="H1" s="851"/>
      <c r="I1" s="851"/>
      <c r="J1" s="851"/>
      <c r="K1" s="851"/>
      <c r="L1" s="851"/>
      <c r="M1" s="851"/>
      <c r="N1" s="851"/>
      <c r="O1" s="852"/>
      <c r="P1" s="27" t="s">
        <v>148</v>
      </c>
      <c r="Q1" s="102" t="s">
        <v>149</v>
      </c>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2" customFormat="1" ht="15" x14ac:dyDescent="0.25">
      <c r="A2" s="846"/>
      <c r="B2" s="847"/>
      <c r="C2" s="853"/>
      <c r="D2" s="854"/>
      <c r="E2" s="854"/>
      <c r="F2" s="854"/>
      <c r="G2" s="854"/>
      <c r="H2" s="854"/>
      <c r="I2" s="854"/>
      <c r="J2" s="854"/>
      <c r="K2" s="854"/>
      <c r="L2" s="854"/>
      <c r="M2" s="854"/>
      <c r="N2" s="854"/>
      <c r="O2" s="855"/>
      <c r="P2" s="27" t="s">
        <v>150</v>
      </c>
      <c r="Q2" s="103" t="s">
        <v>151</v>
      </c>
      <c r="R2" s="75"/>
      <c r="S2" s="75"/>
      <c r="T2" s="75"/>
      <c r="U2" s="75"/>
      <c r="V2" s="75"/>
      <c r="W2" s="75"/>
      <c r="X2" s="75"/>
      <c r="Y2" s="75"/>
      <c r="Z2" s="75"/>
      <c r="AA2" s="75"/>
      <c r="AB2" s="75"/>
      <c r="AC2" s="75"/>
      <c r="AD2" s="75"/>
      <c r="AE2" s="75"/>
      <c r="AF2" s="75"/>
      <c r="AG2" s="75"/>
      <c r="AH2" s="75"/>
      <c r="AI2" s="75"/>
      <c r="AJ2" s="75"/>
      <c r="AK2" s="75"/>
      <c r="AL2" s="75"/>
      <c r="AM2" s="75"/>
      <c r="AN2" s="75"/>
      <c r="AO2" s="75"/>
      <c r="AP2" s="75"/>
    </row>
    <row r="3" spans="1:42" s="75" customFormat="1" ht="15" x14ac:dyDescent="0.25">
      <c r="A3" s="848"/>
      <c r="B3" s="849"/>
      <c r="C3" s="856" t="s">
        <v>152</v>
      </c>
      <c r="D3" s="857"/>
      <c r="E3" s="857"/>
      <c r="F3" s="857"/>
      <c r="G3" s="857"/>
      <c r="H3" s="857"/>
      <c r="I3" s="857"/>
      <c r="J3" s="857"/>
      <c r="K3" s="857"/>
      <c r="L3" s="857"/>
      <c r="M3" s="857"/>
      <c r="N3" s="857"/>
      <c r="O3" s="858"/>
      <c r="P3" s="76" t="s">
        <v>153</v>
      </c>
      <c r="Q3" s="105" t="s">
        <v>154</v>
      </c>
    </row>
    <row r="4" spans="1:42" s="10" customFormat="1" ht="15.75" x14ac:dyDescent="0.25">
      <c r="A4" s="106"/>
      <c r="I4" s="107"/>
      <c r="L4" s="107"/>
    </row>
    <row r="5" spans="1:42" s="10" customFormat="1" ht="47.25" x14ac:dyDescent="0.2">
      <c r="A5" s="933" t="s">
        <v>35</v>
      </c>
      <c r="B5" s="933"/>
      <c r="C5" s="504">
        <v>43461</v>
      </c>
      <c r="E5" s="168"/>
      <c r="F5" s="169" t="s">
        <v>83</v>
      </c>
      <c r="G5" s="504">
        <v>43494</v>
      </c>
      <c r="H5" s="1006" t="s">
        <v>37</v>
      </c>
      <c r="I5" s="1007"/>
      <c r="J5" s="504">
        <v>43830</v>
      </c>
      <c r="K5" s="1006" t="s">
        <v>38</v>
      </c>
      <c r="L5" s="1008"/>
      <c r="M5" s="1007"/>
      <c r="N5" s="1009">
        <v>43811</v>
      </c>
      <c r="O5" s="1009"/>
    </row>
    <row r="6" spans="1:42" s="10" customFormat="1" ht="3" customHeight="1" x14ac:dyDescent="0.25">
      <c r="A6" s="106"/>
      <c r="I6" s="107"/>
      <c r="L6" s="107"/>
    </row>
    <row r="7" spans="1:42" s="10" customFormat="1" ht="15.75" x14ac:dyDescent="0.2">
      <c r="A7" s="108" t="s">
        <v>39</v>
      </c>
      <c r="C7" s="976" t="s">
        <v>382</v>
      </c>
      <c r="D7" s="977"/>
      <c r="E7" s="977"/>
      <c r="F7" s="977"/>
      <c r="G7" s="977"/>
      <c r="H7" s="977"/>
      <c r="I7" s="977"/>
      <c r="J7" s="977"/>
      <c r="K7" s="977"/>
      <c r="L7" s="977"/>
      <c r="M7" s="977"/>
      <c r="N7" s="977"/>
      <c r="O7" s="977"/>
      <c r="P7" s="977"/>
      <c r="Q7" s="978"/>
    </row>
    <row r="8" spans="1:42" s="10" customFormat="1" ht="3" customHeight="1" x14ac:dyDescent="0.2">
      <c r="A8" s="108"/>
      <c r="I8" s="107"/>
      <c r="L8" s="107"/>
    </row>
    <row r="9" spans="1:42" s="10" customFormat="1" ht="67.5" customHeight="1" x14ac:dyDescent="0.2">
      <c r="A9" s="979" t="s">
        <v>41</v>
      </c>
      <c r="B9" s="979"/>
      <c r="C9" s="1010" t="s">
        <v>383</v>
      </c>
      <c r="D9" s="1011"/>
      <c r="E9" s="1011"/>
      <c r="F9" s="1011"/>
      <c r="G9" s="1011"/>
      <c r="H9" s="1011"/>
      <c r="I9" s="1011"/>
      <c r="J9" s="1011"/>
      <c r="K9" s="1011"/>
      <c r="L9" s="1011"/>
      <c r="M9" s="1011"/>
      <c r="N9" s="1011"/>
      <c r="O9" s="1011"/>
      <c r="P9" s="1011"/>
      <c r="Q9" s="1012"/>
    </row>
    <row r="10" spans="1:42" s="10" customFormat="1" ht="3" customHeight="1" x14ac:dyDescent="0.2">
      <c r="A10" s="499"/>
      <c r="B10" s="499"/>
      <c r="C10" s="11"/>
      <c r="D10" s="11"/>
      <c r="E10" s="11"/>
      <c r="F10" s="11"/>
      <c r="G10" s="11"/>
      <c r="H10" s="11"/>
      <c r="I10" s="77"/>
      <c r="J10" s="11"/>
      <c r="K10" s="11"/>
      <c r="L10" s="77"/>
      <c r="M10" s="11"/>
      <c r="N10" s="11"/>
    </row>
    <row r="11" spans="1:42" s="10" customFormat="1" ht="15.75" x14ac:dyDescent="0.2">
      <c r="A11" s="979" t="s">
        <v>43</v>
      </c>
      <c r="B11" s="979"/>
      <c r="C11" s="1013" t="s">
        <v>384</v>
      </c>
      <c r="D11" s="977"/>
      <c r="E11" s="977"/>
      <c r="F11" s="977"/>
      <c r="G11" s="977"/>
      <c r="H11" s="977"/>
      <c r="I11" s="977"/>
      <c r="J11" s="977"/>
      <c r="K11" s="977"/>
      <c r="L11" s="977"/>
      <c r="M11" s="977"/>
      <c r="N11" s="977"/>
      <c r="O11" s="977"/>
      <c r="P11" s="977"/>
      <c r="Q11" s="978"/>
    </row>
    <row r="12" spans="1:42" s="10" customFormat="1" ht="3" customHeight="1" x14ac:dyDescent="0.2">
      <c r="A12" s="499"/>
      <c r="B12" s="499"/>
      <c r="C12" s="11"/>
      <c r="D12" s="11"/>
      <c r="E12" s="11"/>
      <c r="F12" s="11"/>
      <c r="G12" s="11"/>
      <c r="H12" s="11"/>
      <c r="I12" s="77"/>
      <c r="J12" s="11"/>
      <c r="K12" s="11"/>
      <c r="L12" s="77"/>
      <c r="M12" s="11"/>
      <c r="N12" s="11"/>
    </row>
    <row r="13" spans="1:42" s="10" customFormat="1" ht="15.75" x14ac:dyDescent="0.2">
      <c r="A13" s="979" t="s">
        <v>45</v>
      </c>
      <c r="B13" s="979"/>
      <c r="C13" s="981" t="s">
        <v>819</v>
      </c>
      <c r="D13" s="982"/>
      <c r="E13" s="982"/>
      <c r="F13" s="982"/>
      <c r="G13" s="982"/>
      <c r="H13" s="982"/>
      <c r="I13" s="982"/>
      <c r="J13" s="982"/>
      <c r="K13" s="982"/>
      <c r="L13" s="982"/>
      <c r="M13" s="982"/>
      <c r="N13" s="982"/>
      <c r="O13" s="982"/>
      <c r="P13" s="982"/>
      <c r="Q13" s="983"/>
    </row>
    <row r="14" spans="1:42" s="10" customFormat="1" ht="3" customHeight="1" x14ac:dyDescent="0.2">
      <c r="A14" s="499"/>
      <c r="B14" s="499"/>
      <c r="C14" s="11"/>
      <c r="D14" s="11"/>
      <c r="E14" s="11"/>
      <c r="F14" s="11"/>
      <c r="G14" s="11"/>
      <c r="H14" s="11"/>
      <c r="I14" s="77"/>
      <c r="J14" s="11"/>
      <c r="K14" s="11"/>
      <c r="L14" s="77"/>
      <c r="M14" s="11"/>
      <c r="N14" s="11"/>
    </row>
    <row r="15" spans="1:42" s="10" customFormat="1" ht="15.75" x14ac:dyDescent="0.25">
      <c r="A15" s="106" t="s">
        <v>47</v>
      </c>
      <c r="I15" s="107"/>
      <c r="L15" s="107"/>
    </row>
    <row r="16" spans="1:42" s="10" customFormat="1" ht="3" customHeight="1" x14ac:dyDescent="0.25">
      <c r="A16" s="106"/>
      <c r="I16" s="107"/>
      <c r="L16" s="107"/>
    </row>
    <row r="17" spans="1:42" s="510" customFormat="1" ht="36" x14ac:dyDescent="0.25">
      <c r="A17" s="281" t="s">
        <v>48</v>
      </c>
      <c r="B17" s="837" t="s">
        <v>49</v>
      </c>
      <c r="C17" s="838"/>
      <c r="D17" s="838"/>
      <c r="E17" s="839"/>
      <c r="F17" s="500" t="s">
        <v>381</v>
      </c>
      <c r="G17" s="500" t="s">
        <v>50</v>
      </c>
      <c r="H17" s="500" t="s">
        <v>51</v>
      </c>
      <c r="I17" s="500" t="s">
        <v>52</v>
      </c>
      <c r="J17" s="500" t="s">
        <v>53</v>
      </c>
      <c r="K17" s="500" t="s">
        <v>54</v>
      </c>
      <c r="L17" s="500" t="s">
        <v>55</v>
      </c>
      <c r="M17" s="500" t="s">
        <v>56</v>
      </c>
      <c r="N17" s="500" t="s">
        <v>57</v>
      </c>
      <c r="O17" s="500" t="s">
        <v>58</v>
      </c>
      <c r="P17" s="500" t="s">
        <v>158</v>
      </c>
      <c r="Q17" s="500" t="s">
        <v>60</v>
      </c>
      <c r="R17" s="500" t="s">
        <v>385</v>
      </c>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row>
    <row r="18" spans="1:42" s="57" customFormat="1" ht="105.75" customHeight="1" x14ac:dyDescent="0.2">
      <c r="A18" s="509">
        <v>1</v>
      </c>
      <c r="B18" s="999" t="s">
        <v>386</v>
      </c>
      <c r="C18" s="999"/>
      <c r="D18" s="999"/>
      <c r="E18" s="999"/>
      <c r="F18" s="1004" t="s">
        <v>387</v>
      </c>
      <c r="G18" s="1004" t="s">
        <v>388</v>
      </c>
      <c r="H18" s="505" t="s">
        <v>389</v>
      </c>
      <c r="I18" s="509" t="s">
        <v>348</v>
      </c>
      <c r="J18" s="505" t="s">
        <v>390</v>
      </c>
      <c r="K18" s="509">
        <v>1</v>
      </c>
      <c r="L18" s="86">
        <v>43511</v>
      </c>
      <c r="M18" s="65">
        <v>43565</v>
      </c>
      <c r="N18" s="511">
        <v>1</v>
      </c>
      <c r="O18" s="505"/>
      <c r="P18" s="505" t="s">
        <v>820</v>
      </c>
      <c r="Q18" s="97"/>
      <c r="R18" s="170">
        <v>1</v>
      </c>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row>
    <row r="19" spans="1:42" s="57" customFormat="1" ht="218.25" customHeight="1" x14ac:dyDescent="0.2">
      <c r="A19" s="509">
        <v>2</v>
      </c>
      <c r="B19" s="999"/>
      <c r="C19" s="999"/>
      <c r="D19" s="999"/>
      <c r="E19" s="999"/>
      <c r="F19" s="1004"/>
      <c r="G19" s="1004"/>
      <c r="H19" s="505" t="s">
        <v>1061</v>
      </c>
      <c r="I19" s="509" t="s">
        <v>956</v>
      </c>
      <c r="J19" s="505" t="s">
        <v>1062</v>
      </c>
      <c r="K19" s="509">
        <v>2</v>
      </c>
      <c r="L19" s="86">
        <v>43799</v>
      </c>
      <c r="M19" s="86">
        <v>43798</v>
      </c>
      <c r="N19" s="511">
        <v>1</v>
      </c>
      <c r="O19" s="505"/>
      <c r="P19" s="309" t="s">
        <v>1261</v>
      </c>
      <c r="Q19" s="505" t="s">
        <v>1262</v>
      </c>
      <c r="R19" s="170">
        <v>1</v>
      </c>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row>
    <row r="20" spans="1:42" s="57" customFormat="1" ht="84" x14ac:dyDescent="0.2">
      <c r="A20" s="509">
        <v>3</v>
      </c>
      <c r="B20" s="999" t="s">
        <v>392</v>
      </c>
      <c r="C20" s="999"/>
      <c r="D20" s="999"/>
      <c r="E20" s="999"/>
      <c r="F20" s="1004" t="s">
        <v>393</v>
      </c>
      <c r="G20" s="1005" t="s">
        <v>394</v>
      </c>
      <c r="H20" s="505" t="s">
        <v>395</v>
      </c>
      <c r="I20" s="509" t="s">
        <v>283</v>
      </c>
      <c r="J20" s="505" t="s">
        <v>396</v>
      </c>
      <c r="K20" s="509">
        <v>1</v>
      </c>
      <c r="L20" s="86">
        <v>43555</v>
      </c>
      <c r="M20" s="65">
        <v>43550</v>
      </c>
      <c r="N20" s="511">
        <v>1</v>
      </c>
      <c r="O20" s="146"/>
      <c r="P20" s="79" t="s">
        <v>957</v>
      </c>
      <c r="Q20" s="97"/>
      <c r="R20" s="170">
        <v>1</v>
      </c>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row>
    <row r="21" spans="1:42" s="57" customFormat="1" ht="95.25" customHeight="1" x14ac:dyDescent="0.2">
      <c r="A21" s="509">
        <v>4</v>
      </c>
      <c r="B21" s="999"/>
      <c r="C21" s="999"/>
      <c r="D21" s="999"/>
      <c r="E21" s="999"/>
      <c r="F21" s="1004"/>
      <c r="G21" s="1005"/>
      <c r="H21" s="505" t="s">
        <v>397</v>
      </c>
      <c r="I21" s="509" t="s">
        <v>348</v>
      </c>
      <c r="J21" s="505" t="s">
        <v>398</v>
      </c>
      <c r="K21" s="509">
        <v>1</v>
      </c>
      <c r="L21" s="86">
        <v>43511</v>
      </c>
      <c r="M21" s="65">
        <v>43510</v>
      </c>
      <c r="N21" s="511">
        <v>1</v>
      </c>
      <c r="O21" s="505"/>
      <c r="P21" s="505" t="s">
        <v>821</v>
      </c>
      <c r="Q21" s="97"/>
      <c r="R21" s="170">
        <v>1</v>
      </c>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row>
    <row r="22" spans="1:42" s="57" customFormat="1" ht="112.5" customHeight="1" x14ac:dyDescent="0.2">
      <c r="A22" s="509">
        <v>5</v>
      </c>
      <c r="B22" s="999"/>
      <c r="C22" s="999"/>
      <c r="D22" s="999"/>
      <c r="E22" s="999"/>
      <c r="F22" s="1004"/>
      <c r="G22" s="1005"/>
      <c r="H22" s="505" t="s">
        <v>399</v>
      </c>
      <c r="I22" s="509" t="s">
        <v>958</v>
      </c>
      <c r="J22" s="505" t="s">
        <v>400</v>
      </c>
      <c r="K22" s="509" t="s">
        <v>391</v>
      </c>
      <c r="L22" s="86">
        <v>43555</v>
      </c>
      <c r="M22" s="65">
        <v>43738</v>
      </c>
      <c r="N22" s="511">
        <v>1</v>
      </c>
      <c r="O22" s="505"/>
      <c r="P22" s="309" t="s">
        <v>959</v>
      </c>
      <c r="Q22" s="97"/>
      <c r="R22" s="170">
        <v>1</v>
      </c>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row>
    <row r="23" spans="1:42" s="57" customFormat="1" ht="48" x14ac:dyDescent="0.2">
      <c r="A23" s="509">
        <v>6</v>
      </c>
      <c r="B23" s="999" t="s">
        <v>401</v>
      </c>
      <c r="C23" s="999"/>
      <c r="D23" s="999"/>
      <c r="E23" s="999"/>
      <c r="F23" s="1001" t="s">
        <v>402</v>
      </c>
      <c r="G23" s="1002" t="s">
        <v>403</v>
      </c>
      <c r="H23" s="505" t="s">
        <v>404</v>
      </c>
      <c r="I23" s="509" t="s">
        <v>348</v>
      </c>
      <c r="J23" s="505" t="s">
        <v>405</v>
      </c>
      <c r="K23" s="509">
        <v>1</v>
      </c>
      <c r="L23" s="86">
        <v>43496</v>
      </c>
      <c r="M23" s="65">
        <v>43595</v>
      </c>
      <c r="N23" s="511">
        <v>1</v>
      </c>
      <c r="O23" s="505"/>
      <c r="P23" s="505" t="s">
        <v>822</v>
      </c>
      <c r="Q23" s="97"/>
      <c r="R23" s="170">
        <v>1</v>
      </c>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row>
    <row r="24" spans="1:42" s="57" customFormat="1" ht="111.75" customHeight="1" x14ac:dyDescent="0.2">
      <c r="A24" s="509">
        <v>7</v>
      </c>
      <c r="B24" s="999"/>
      <c r="C24" s="999"/>
      <c r="D24" s="999"/>
      <c r="E24" s="999"/>
      <c r="F24" s="1001"/>
      <c r="G24" s="1002"/>
      <c r="H24" s="505" t="s">
        <v>406</v>
      </c>
      <c r="I24" s="509" t="s">
        <v>958</v>
      </c>
      <c r="J24" s="505" t="s">
        <v>400</v>
      </c>
      <c r="K24" s="509" t="s">
        <v>391</v>
      </c>
      <c r="L24" s="86">
        <v>43555</v>
      </c>
      <c r="M24" s="65">
        <v>43738</v>
      </c>
      <c r="N24" s="511">
        <v>1</v>
      </c>
      <c r="O24" s="505"/>
      <c r="P24" s="309" t="s">
        <v>959</v>
      </c>
      <c r="Q24" s="97"/>
      <c r="R24" s="170">
        <v>1</v>
      </c>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row>
    <row r="25" spans="1:42" s="57" customFormat="1" ht="96" x14ac:dyDescent="0.2">
      <c r="A25" s="509">
        <v>8</v>
      </c>
      <c r="B25" s="999" t="s">
        <v>407</v>
      </c>
      <c r="C25" s="999"/>
      <c r="D25" s="999"/>
      <c r="E25" s="999"/>
      <c r="F25" s="507" t="s">
        <v>408</v>
      </c>
      <c r="G25" s="498" t="s">
        <v>409</v>
      </c>
      <c r="H25" s="505" t="s">
        <v>410</v>
      </c>
      <c r="I25" s="509" t="s">
        <v>283</v>
      </c>
      <c r="J25" s="505" t="s">
        <v>411</v>
      </c>
      <c r="K25" s="509">
        <v>1</v>
      </c>
      <c r="L25" s="86">
        <v>43511</v>
      </c>
      <c r="M25" s="86">
        <v>43504</v>
      </c>
      <c r="N25" s="511">
        <v>1</v>
      </c>
      <c r="O25" s="67"/>
      <c r="P25" s="505" t="s">
        <v>412</v>
      </c>
      <c r="Q25" s="97"/>
      <c r="R25" s="170">
        <v>1</v>
      </c>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row>
    <row r="26" spans="1:42" s="57" customFormat="1" ht="84" x14ac:dyDescent="0.2">
      <c r="A26" s="509">
        <v>9</v>
      </c>
      <c r="B26" s="999" t="s">
        <v>413</v>
      </c>
      <c r="C26" s="999"/>
      <c r="D26" s="999"/>
      <c r="E26" s="999"/>
      <c r="F26" s="999" t="s">
        <v>414</v>
      </c>
      <c r="G26" s="1003" t="s">
        <v>415</v>
      </c>
      <c r="H26" s="505" t="s">
        <v>416</v>
      </c>
      <c r="I26" s="509" t="s">
        <v>348</v>
      </c>
      <c r="J26" s="505" t="s">
        <v>398</v>
      </c>
      <c r="K26" s="509">
        <v>1</v>
      </c>
      <c r="L26" s="86">
        <v>43511</v>
      </c>
      <c r="M26" s="65">
        <v>43550</v>
      </c>
      <c r="N26" s="511">
        <v>1</v>
      </c>
      <c r="O26" s="146"/>
      <c r="P26" s="79" t="s">
        <v>957</v>
      </c>
      <c r="Q26" s="97"/>
      <c r="R26" s="170">
        <v>1</v>
      </c>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row>
    <row r="27" spans="1:42" s="57" customFormat="1" ht="84" x14ac:dyDescent="0.2">
      <c r="A27" s="509">
        <v>10</v>
      </c>
      <c r="B27" s="999"/>
      <c r="C27" s="999"/>
      <c r="D27" s="999"/>
      <c r="E27" s="999"/>
      <c r="F27" s="999"/>
      <c r="G27" s="1003"/>
      <c r="H27" s="505" t="s">
        <v>417</v>
      </c>
      <c r="I27" s="509" t="s">
        <v>418</v>
      </c>
      <c r="J27" s="505" t="s">
        <v>419</v>
      </c>
      <c r="K27" s="509">
        <v>1</v>
      </c>
      <c r="L27" s="86">
        <v>43555</v>
      </c>
      <c r="M27" s="65">
        <v>43550</v>
      </c>
      <c r="N27" s="511">
        <v>1</v>
      </c>
      <c r="O27" s="146"/>
      <c r="P27" s="79" t="s">
        <v>957</v>
      </c>
      <c r="Q27" s="97"/>
      <c r="R27" s="170">
        <v>1</v>
      </c>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row>
    <row r="28" spans="1:42" s="57" customFormat="1" ht="387" customHeight="1" x14ac:dyDescent="0.2">
      <c r="A28" s="509">
        <v>11</v>
      </c>
      <c r="B28" s="999" t="s">
        <v>420</v>
      </c>
      <c r="C28" s="999"/>
      <c r="D28" s="999"/>
      <c r="E28" s="999"/>
      <c r="F28" s="506" t="s">
        <v>421</v>
      </c>
      <c r="G28" s="506" t="s">
        <v>422</v>
      </c>
      <c r="H28" s="505" t="s">
        <v>423</v>
      </c>
      <c r="I28" s="509" t="s">
        <v>283</v>
      </c>
      <c r="J28" s="505" t="s">
        <v>424</v>
      </c>
      <c r="K28" s="509">
        <v>1</v>
      </c>
      <c r="L28" s="86">
        <v>43616</v>
      </c>
      <c r="M28" s="86">
        <v>43708</v>
      </c>
      <c r="N28" s="511">
        <v>1</v>
      </c>
      <c r="O28" s="505"/>
      <c r="P28" s="303" t="s">
        <v>960</v>
      </c>
      <c r="Q28" s="267"/>
      <c r="R28" s="96">
        <v>1</v>
      </c>
    </row>
    <row r="29" spans="1:42" s="57" customFormat="1" ht="168" x14ac:dyDescent="0.2">
      <c r="A29" s="509">
        <v>12</v>
      </c>
      <c r="B29" s="999" t="s">
        <v>425</v>
      </c>
      <c r="C29" s="999"/>
      <c r="D29" s="999"/>
      <c r="E29" s="999"/>
      <c r="F29" s="506" t="s">
        <v>823</v>
      </c>
      <c r="G29" s="171" t="s">
        <v>426</v>
      </c>
      <c r="H29" s="505" t="s">
        <v>427</v>
      </c>
      <c r="I29" s="509" t="s">
        <v>418</v>
      </c>
      <c r="J29" s="505" t="s">
        <v>428</v>
      </c>
      <c r="K29" s="509">
        <v>1</v>
      </c>
      <c r="L29" s="86">
        <v>43555</v>
      </c>
      <c r="M29" s="86">
        <v>43529</v>
      </c>
      <c r="N29" s="511">
        <v>1</v>
      </c>
      <c r="O29" s="79"/>
      <c r="P29" s="79" t="s">
        <v>961</v>
      </c>
      <c r="Q29" s="97"/>
      <c r="R29" s="170">
        <v>1</v>
      </c>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row>
    <row r="30" spans="1:42" s="57" customFormat="1" ht="96" x14ac:dyDescent="0.2">
      <c r="A30" s="509">
        <v>13</v>
      </c>
      <c r="B30" s="999" t="s">
        <v>429</v>
      </c>
      <c r="C30" s="999"/>
      <c r="D30" s="999"/>
      <c r="E30" s="999"/>
      <c r="F30" s="506" t="s">
        <v>430</v>
      </c>
      <c r="G30" s="506" t="s">
        <v>431</v>
      </c>
      <c r="H30" s="505" t="s">
        <v>432</v>
      </c>
      <c r="I30" s="509" t="s">
        <v>418</v>
      </c>
      <c r="J30" s="505" t="s">
        <v>428</v>
      </c>
      <c r="K30" s="509">
        <v>1</v>
      </c>
      <c r="L30" s="86">
        <v>43555</v>
      </c>
      <c r="M30" s="65">
        <v>43496</v>
      </c>
      <c r="N30" s="511">
        <v>1</v>
      </c>
      <c r="O30" s="79"/>
      <c r="P30" s="79" t="s">
        <v>433</v>
      </c>
      <c r="Q30" s="97"/>
      <c r="R30" s="170">
        <v>1</v>
      </c>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row>
    <row r="31" spans="1:42" s="57" customFormat="1" ht="36" x14ac:dyDescent="0.2">
      <c r="A31" s="509">
        <v>14</v>
      </c>
      <c r="B31" s="1000" t="s">
        <v>434</v>
      </c>
      <c r="C31" s="1000"/>
      <c r="D31" s="1000"/>
      <c r="E31" s="1000"/>
      <c r="F31" s="508" t="s">
        <v>435</v>
      </c>
      <c r="G31" s="508" t="s">
        <v>266</v>
      </c>
      <c r="H31" s="508" t="s">
        <v>436</v>
      </c>
      <c r="I31" s="172" t="s">
        <v>436</v>
      </c>
      <c r="J31" s="508" t="s">
        <v>436</v>
      </c>
      <c r="K31" s="172" t="s">
        <v>436</v>
      </c>
      <c r="L31" s="173">
        <v>43496</v>
      </c>
      <c r="M31" s="174">
        <v>43496</v>
      </c>
      <c r="N31" s="513">
        <v>1</v>
      </c>
      <c r="O31" s="175"/>
      <c r="P31" s="176" t="s">
        <v>437</v>
      </c>
      <c r="Q31" s="177"/>
      <c r="R31" s="170">
        <v>1</v>
      </c>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row>
    <row r="32" spans="1:42" s="10" customFormat="1" x14ac:dyDescent="0.2">
      <c r="I32" s="107"/>
      <c r="L32" s="107"/>
    </row>
    <row r="33" spans="1:13" s="10" customFormat="1" x14ac:dyDescent="0.2">
      <c r="I33" s="107"/>
      <c r="L33" s="107"/>
    </row>
    <row r="34" spans="1:13" s="10" customFormat="1" x14ac:dyDescent="0.2">
      <c r="I34" s="107"/>
      <c r="L34" s="107"/>
    </row>
    <row r="35" spans="1:13" s="10" customFormat="1" x14ac:dyDescent="0.2">
      <c r="I35" s="107"/>
      <c r="L35" s="107"/>
    </row>
    <row r="36" spans="1:13" s="10" customFormat="1" x14ac:dyDescent="0.2">
      <c r="A36" s="101" t="s">
        <v>77</v>
      </c>
      <c r="D36" s="937"/>
      <c r="E36" s="938"/>
      <c r="F36" s="938"/>
      <c r="G36" s="938"/>
      <c r="H36" s="938"/>
      <c r="I36" s="938"/>
      <c r="J36" s="938"/>
      <c r="K36" s="938"/>
      <c r="L36" s="938"/>
      <c r="M36" s="939"/>
    </row>
    <row r="37" spans="1:13" s="10" customFormat="1" x14ac:dyDescent="0.2">
      <c r="A37" s="980" t="s">
        <v>45</v>
      </c>
      <c r="B37" s="980"/>
      <c r="C37" s="980"/>
      <c r="D37" s="937" t="s">
        <v>962</v>
      </c>
      <c r="E37" s="938"/>
      <c r="F37" s="938"/>
      <c r="G37" s="938"/>
      <c r="H37" s="938"/>
      <c r="I37" s="938"/>
      <c r="J37" s="938"/>
      <c r="K37" s="938"/>
      <c r="L37" s="938"/>
      <c r="M37" s="939"/>
    </row>
    <row r="38" spans="1:13" s="10" customFormat="1" x14ac:dyDescent="0.2">
      <c r="A38" s="980"/>
      <c r="B38" s="980"/>
      <c r="C38" s="980"/>
      <c r="D38" s="940"/>
      <c r="E38" s="941"/>
      <c r="F38" s="941"/>
      <c r="G38" s="941"/>
      <c r="H38" s="941"/>
      <c r="I38" s="941"/>
      <c r="J38" s="941"/>
      <c r="K38" s="941"/>
      <c r="L38" s="941"/>
      <c r="M38" s="942"/>
    </row>
    <row r="39" spans="1:13" s="10" customFormat="1" x14ac:dyDescent="0.2">
      <c r="I39" s="107"/>
      <c r="L39" s="107"/>
    </row>
    <row r="40" spans="1:13" s="10" customFormat="1" x14ac:dyDescent="0.2">
      <c r="I40" s="107"/>
      <c r="L40" s="107"/>
    </row>
    <row r="41" spans="1:13" s="10" customFormat="1" x14ac:dyDescent="0.2">
      <c r="I41" s="107"/>
      <c r="L41" s="107"/>
    </row>
    <row r="42" spans="1:13" s="10" customFormat="1" ht="30" x14ac:dyDescent="0.25">
      <c r="A42" s="993" t="s">
        <v>78</v>
      </c>
      <c r="B42" s="994"/>
      <c r="C42" s="994"/>
      <c r="D42" s="994"/>
      <c r="E42" s="994"/>
      <c r="F42" s="995"/>
      <c r="G42" s="114" t="s">
        <v>270</v>
      </c>
      <c r="H42" s="114" t="s">
        <v>271</v>
      </c>
      <c r="I42" s="107"/>
      <c r="L42" s="107"/>
    </row>
    <row r="43" spans="1:13" s="10" customFormat="1" ht="14.25" x14ac:dyDescent="0.2">
      <c r="A43" s="996" t="s">
        <v>81</v>
      </c>
      <c r="B43" s="997"/>
      <c r="C43" s="997"/>
      <c r="D43" s="997"/>
      <c r="E43" s="997"/>
      <c r="F43" s="998"/>
      <c r="G43" s="178">
        <f>AVERAGE(N18:N31)</f>
        <v>1</v>
      </c>
      <c r="H43" s="115">
        <f>AVERAGE(R18:R31)</f>
        <v>1</v>
      </c>
      <c r="I43" s="107"/>
      <c r="J43" s="179"/>
      <c r="L43" s="107"/>
    </row>
    <row r="44" spans="1:13" s="10" customFormat="1" ht="14.25" x14ac:dyDescent="0.2">
      <c r="A44" s="996" t="s">
        <v>82</v>
      </c>
      <c r="B44" s="997"/>
      <c r="C44" s="997"/>
      <c r="D44" s="997"/>
      <c r="E44" s="997"/>
      <c r="F44" s="998"/>
      <c r="G44" s="269">
        <f>AVERAGE(N18:N31)</f>
        <v>1</v>
      </c>
      <c r="H44" s="115">
        <f>AVERAGE(R18:R31)</f>
        <v>1</v>
      </c>
      <c r="I44" s="107"/>
      <c r="L44" s="107"/>
    </row>
    <row r="45" spans="1:13" s="10" customFormat="1" x14ac:dyDescent="0.2">
      <c r="I45" s="107"/>
      <c r="L45" s="107"/>
    </row>
    <row r="46" spans="1:13" s="10" customFormat="1" x14ac:dyDescent="0.2">
      <c r="I46" s="107"/>
      <c r="L46" s="107"/>
    </row>
    <row r="47" spans="1:13" s="10" customFormat="1" x14ac:dyDescent="0.2">
      <c r="I47" s="107"/>
      <c r="L47" s="107"/>
    </row>
    <row r="48" spans="1:13" s="10" customFormat="1" x14ac:dyDescent="0.2">
      <c r="I48" s="107"/>
      <c r="L48" s="107"/>
    </row>
    <row r="49" spans="9:12" s="10" customFormat="1" x14ac:dyDescent="0.2">
      <c r="I49" s="107"/>
      <c r="L49" s="107"/>
    </row>
    <row r="50" spans="9:12" s="10" customFormat="1" x14ac:dyDescent="0.2">
      <c r="I50" s="107"/>
      <c r="L50" s="107"/>
    </row>
    <row r="51" spans="9:12" s="10" customFormat="1" x14ac:dyDescent="0.2">
      <c r="I51" s="107"/>
      <c r="L51" s="107"/>
    </row>
    <row r="52" spans="9:12" s="10" customFormat="1" x14ac:dyDescent="0.2">
      <c r="I52" s="107"/>
      <c r="L52" s="107"/>
    </row>
    <row r="53" spans="9:12" s="10" customFormat="1" x14ac:dyDescent="0.2">
      <c r="I53" s="107"/>
      <c r="L53" s="107"/>
    </row>
    <row r="54" spans="9:12" s="10" customFormat="1" x14ac:dyDescent="0.2">
      <c r="I54" s="107"/>
      <c r="L54" s="107"/>
    </row>
    <row r="55" spans="9:12" s="10" customFormat="1" x14ac:dyDescent="0.2">
      <c r="I55" s="107"/>
      <c r="L55" s="107"/>
    </row>
    <row r="56" spans="9:12" s="10" customFormat="1" x14ac:dyDescent="0.2">
      <c r="I56" s="107"/>
      <c r="L56" s="107"/>
    </row>
    <row r="57" spans="9:12" s="10" customFormat="1" x14ac:dyDescent="0.2">
      <c r="I57" s="107"/>
      <c r="L57" s="107"/>
    </row>
    <row r="58" spans="9:12" s="10" customFormat="1" x14ac:dyDescent="0.2">
      <c r="I58" s="107"/>
      <c r="L58" s="107"/>
    </row>
    <row r="59" spans="9:12" s="10" customFormat="1" x14ac:dyDescent="0.2">
      <c r="I59" s="107"/>
      <c r="L59" s="107"/>
    </row>
    <row r="60" spans="9:12" s="10" customFormat="1" x14ac:dyDescent="0.2">
      <c r="I60" s="107"/>
      <c r="L60" s="107"/>
    </row>
    <row r="61" spans="9:12" s="10" customFormat="1" x14ac:dyDescent="0.2">
      <c r="I61" s="107"/>
      <c r="L61" s="107"/>
    </row>
    <row r="62" spans="9:12" s="10" customFormat="1" x14ac:dyDescent="0.2">
      <c r="I62" s="107"/>
      <c r="L62" s="107"/>
    </row>
    <row r="63" spans="9:12" s="10" customFormat="1" x14ac:dyDescent="0.2">
      <c r="I63" s="107"/>
      <c r="L63" s="107"/>
    </row>
    <row r="64" spans="9:12" s="10" customFormat="1" x14ac:dyDescent="0.2">
      <c r="I64" s="107"/>
      <c r="L64" s="107"/>
    </row>
    <row r="65" spans="9:12" s="10" customFormat="1" x14ac:dyDescent="0.2">
      <c r="I65" s="107"/>
      <c r="L65" s="107"/>
    </row>
    <row r="66" spans="9:12" s="10" customFormat="1" x14ac:dyDescent="0.2">
      <c r="I66" s="107"/>
      <c r="L66" s="107"/>
    </row>
    <row r="67" spans="9:12" s="10" customFormat="1" x14ac:dyDescent="0.2">
      <c r="I67" s="107"/>
      <c r="L67" s="107"/>
    </row>
    <row r="68" spans="9:12" s="10" customFormat="1" x14ac:dyDescent="0.2">
      <c r="I68" s="107"/>
      <c r="L68" s="107"/>
    </row>
    <row r="69" spans="9:12" s="10" customFormat="1" x14ac:dyDescent="0.2">
      <c r="I69" s="107"/>
      <c r="L69" s="107"/>
    </row>
    <row r="70" spans="9:12" s="10" customFormat="1" x14ac:dyDescent="0.2">
      <c r="I70" s="107"/>
      <c r="L70" s="107"/>
    </row>
    <row r="71" spans="9:12" s="10" customFormat="1" x14ac:dyDescent="0.2">
      <c r="I71" s="107"/>
      <c r="L71" s="107"/>
    </row>
    <row r="72" spans="9:12" s="10" customFormat="1" x14ac:dyDescent="0.2">
      <c r="I72" s="107"/>
      <c r="L72" s="107"/>
    </row>
    <row r="73" spans="9:12" s="10" customFormat="1" x14ac:dyDescent="0.2">
      <c r="I73" s="107"/>
      <c r="L73" s="107"/>
    </row>
    <row r="74" spans="9:12" s="10" customFormat="1" x14ac:dyDescent="0.2">
      <c r="I74" s="107"/>
      <c r="L74" s="107"/>
    </row>
    <row r="75" spans="9:12" s="10" customFormat="1" x14ac:dyDescent="0.2">
      <c r="I75" s="107"/>
      <c r="L75" s="107"/>
    </row>
    <row r="76" spans="9:12" s="10" customFormat="1" x14ac:dyDescent="0.2">
      <c r="I76" s="107"/>
      <c r="L76" s="107"/>
    </row>
    <row r="77" spans="9:12" s="10" customFormat="1" x14ac:dyDescent="0.2">
      <c r="I77" s="107"/>
      <c r="L77" s="107"/>
    </row>
    <row r="78" spans="9:12" s="10" customFormat="1" x14ac:dyDescent="0.2">
      <c r="I78" s="107"/>
      <c r="L78" s="107"/>
    </row>
    <row r="79" spans="9:12" s="10" customFormat="1" x14ac:dyDescent="0.2">
      <c r="I79" s="107"/>
      <c r="L79" s="107"/>
    </row>
    <row r="80" spans="9:12" s="10" customFormat="1" x14ac:dyDescent="0.2">
      <c r="I80" s="107"/>
      <c r="L80" s="107"/>
    </row>
    <row r="81" spans="9:12" s="10" customFormat="1" x14ac:dyDescent="0.2">
      <c r="I81" s="107"/>
      <c r="L81" s="107"/>
    </row>
    <row r="82" spans="9:12" s="10" customFormat="1" x14ac:dyDescent="0.2">
      <c r="I82" s="107"/>
      <c r="L82" s="107"/>
    </row>
    <row r="83" spans="9:12" s="10" customFormat="1" x14ac:dyDescent="0.2">
      <c r="I83" s="107"/>
      <c r="L83" s="107"/>
    </row>
    <row r="84" spans="9:12" s="10" customFormat="1" x14ac:dyDescent="0.2">
      <c r="I84" s="107"/>
      <c r="L84" s="107"/>
    </row>
    <row r="85" spans="9:12" s="10" customFormat="1" x14ac:dyDescent="0.2">
      <c r="I85" s="107"/>
      <c r="L85" s="107"/>
    </row>
    <row r="86" spans="9:12" s="10" customFormat="1" x14ac:dyDescent="0.2">
      <c r="I86" s="107"/>
      <c r="L86" s="107"/>
    </row>
    <row r="87" spans="9:12" s="10" customFormat="1" x14ac:dyDescent="0.2">
      <c r="I87" s="107"/>
      <c r="L87" s="107"/>
    </row>
    <row r="88" spans="9:12" s="10" customFormat="1" x14ac:dyDescent="0.2">
      <c r="I88" s="107"/>
      <c r="L88" s="107"/>
    </row>
    <row r="89" spans="9:12" s="10" customFormat="1" x14ac:dyDescent="0.2">
      <c r="I89" s="107"/>
      <c r="L89" s="107"/>
    </row>
    <row r="90" spans="9:12" s="10" customFormat="1" x14ac:dyDescent="0.2">
      <c r="I90" s="107"/>
      <c r="L90" s="107"/>
    </row>
    <row r="91" spans="9:12" s="10" customFormat="1" x14ac:dyDescent="0.2">
      <c r="I91" s="107"/>
      <c r="L91" s="107"/>
    </row>
    <row r="92" spans="9:12" s="10" customFormat="1" x14ac:dyDescent="0.2">
      <c r="I92" s="107"/>
      <c r="L92" s="107"/>
    </row>
    <row r="93" spans="9:12" s="10" customFormat="1" x14ac:dyDescent="0.2">
      <c r="I93" s="107"/>
      <c r="L93" s="107"/>
    </row>
    <row r="94" spans="9:12" s="10" customFormat="1" x14ac:dyDescent="0.2">
      <c r="I94" s="107"/>
      <c r="L94" s="107"/>
    </row>
    <row r="95" spans="9:12" s="10" customFormat="1" x14ac:dyDescent="0.2">
      <c r="I95" s="107"/>
      <c r="L95" s="107"/>
    </row>
    <row r="96" spans="9:12" s="10" customFormat="1" x14ac:dyDescent="0.2">
      <c r="I96" s="107"/>
      <c r="L96" s="107"/>
    </row>
    <row r="97" spans="9:12" s="10" customFormat="1" x14ac:dyDescent="0.2">
      <c r="I97" s="107"/>
      <c r="L97" s="107"/>
    </row>
    <row r="98" spans="9:12" s="10" customFormat="1" x14ac:dyDescent="0.2">
      <c r="I98" s="107"/>
      <c r="L98" s="107"/>
    </row>
    <row r="99" spans="9:12" s="10" customFormat="1" x14ac:dyDescent="0.2">
      <c r="I99" s="107"/>
      <c r="L99" s="107"/>
    </row>
    <row r="100" spans="9:12" s="10" customFormat="1" x14ac:dyDescent="0.2">
      <c r="I100" s="107"/>
      <c r="L100" s="107"/>
    </row>
    <row r="101" spans="9:12" s="10" customFormat="1" x14ac:dyDescent="0.2">
      <c r="I101" s="107"/>
      <c r="L101" s="107"/>
    </row>
    <row r="102" spans="9:12" s="10" customFormat="1" x14ac:dyDescent="0.2">
      <c r="I102" s="107"/>
      <c r="L102" s="107"/>
    </row>
    <row r="103" spans="9:12" s="10" customFormat="1" x14ac:dyDescent="0.2">
      <c r="I103" s="107"/>
      <c r="L103" s="107"/>
    </row>
    <row r="104" spans="9:12" s="10" customFormat="1" x14ac:dyDescent="0.2">
      <c r="I104" s="107"/>
      <c r="L104" s="107"/>
    </row>
    <row r="105" spans="9:12" s="10" customFormat="1" x14ac:dyDescent="0.2">
      <c r="I105" s="107"/>
      <c r="L105" s="107"/>
    </row>
    <row r="106" spans="9:12" s="10" customFormat="1" x14ac:dyDescent="0.2">
      <c r="I106" s="107"/>
      <c r="L106" s="107"/>
    </row>
    <row r="107" spans="9:12" s="10" customFormat="1" x14ac:dyDescent="0.2">
      <c r="I107" s="107"/>
      <c r="L107" s="107"/>
    </row>
    <row r="108" spans="9:12" s="10" customFormat="1" x14ac:dyDescent="0.2">
      <c r="I108" s="107"/>
      <c r="L108" s="107"/>
    </row>
    <row r="109" spans="9:12" s="10" customFormat="1" x14ac:dyDescent="0.2">
      <c r="I109" s="107"/>
      <c r="L109" s="107"/>
    </row>
    <row r="110" spans="9:12" s="10" customFormat="1" x14ac:dyDescent="0.2">
      <c r="I110" s="107"/>
      <c r="L110" s="107"/>
    </row>
    <row r="111" spans="9:12" s="10" customFormat="1" x14ac:dyDescent="0.2">
      <c r="I111" s="107"/>
      <c r="L111" s="107"/>
    </row>
    <row r="112" spans="9:12" s="10" customFormat="1" x14ac:dyDescent="0.2">
      <c r="I112" s="107"/>
      <c r="L112" s="107"/>
    </row>
    <row r="113" spans="9:12" s="10" customFormat="1" x14ac:dyDescent="0.2">
      <c r="I113" s="107"/>
      <c r="L113" s="107"/>
    </row>
    <row r="114" spans="9:12" s="10" customFormat="1" x14ac:dyDescent="0.2">
      <c r="I114" s="107"/>
      <c r="L114" s="107"/>
    </row>
    <row r="115" spans="9:12" s="10" customFormat="1" x14ac:dyDescent="0.2">
      <c r="I115" s="107"/>
      <c r="L115" s="107"/>
    </row>
    <row r="116" spans="9:12" s="10" customFormat="1" x14ac:dyDescent="0.2">
      <c r="I116" s="107"/>
      <c r="L116" s="107"/>
    </row>
    <row r="117" spans="9:12" s="10" customFormat="1" x14ac:dyDescent="0.2">
      <c r="I117" s="107"/>
      <c r="L117" s="107"/>
    </row>
    <row r="118" spans="9:12" s="10" customFormat="1" x14ac:dyDescent="0.2">
      <c r="I118" s="107"/>
      <c r="L118" s="107"/>
    </row>
    <row r="119" spans="9:12" s="10" customFormat="1" x14ac:dyDescent="0.2">
      <c r="I119" s="107"/>
      <c r="L119" s="107"/>
    </row>
    <row r="120" spans="9:12" s="10" customFormat="1" x14ac:dyDescent="0.2">
      <c r="I120" s="107"/>
      <c r="L120" s="107"/>
    </row>
    <row r="121" spans="9:12" s="10" customFormat="1" x14ac:dyDescent="0.2">
      <c r="I121" s="107"/>
      <c r="L121" s="107"/>
    </row>
    <row r="122" spans="9:12" s="10" customFormat="1" x14ac:dyDescent="0.2">
      <c r="I122" s="107"/>
      <c r="L122" s="107"/>
    </row>
    <row r="123" spans="9:12" s="10" customFormat="1" x14ac:dyDescent="0.2">
      <c r="I123" s="107"/>
      <c r="L123" s="107"/>
    </row>
    <row r="124" spans="9:12" s="10" customFormat="1" x14ac:dyDescent="0.2">
      <c r="I124" s="107"/>
      <c r="L124" s="107"/>
    </row>
    <row r="125" spans="9:12" s="10" customFormat="1" x14ac:dyDescent="0.2">
      <c r="I125" s="107"/>
      <c r="L125" s="107"/>
    </row>
    <row r="126" spans="9:12" s="10" customFormat="1" x14ac:dyDescent="0.2">
      <c r="I126" s="107"/>
      <c r="L126" s="107"/>
    </row>
    <row r="127" spans="9:12" s="10" customFormat="1" x14ac:dyDescent="0.2">
      <c r="I127" s="107"/>
      <c r="L127" s="107"/>
    </row>
    <row r="128" spans="9:12" s="10" customFormat="1" x14ac:dyDescent="0.2">
      <c r="I128" s="107"/>
      <c r="L128" s="107"/>
    </row>
    <row r="129" spans="9:12" s="10" customFormat="1" x14ac:dyDescent="0.2">
      <c r="I129" s="107"/>
      <c r="L129" s="107"/>
    </row>
    <row r="130" spans="9:12" s="10" customFormat="1" x14ac:dyDescent="0.2">
      <c r="I130" s="107"/>
      <c r="L130" s="107"/>
    </row>
    <row r="131" spans="9:12" s="10" customFormat="1" x14ac:dyDescent="0.2">
      <c r="I131" s="107"/>
      <c r="L131" s="107"/>
    </row>
    <row r="132" spans="9:12" s="10" customFormat="1" x14ac:dyDescent="0.2">
      <c r="I132" s="107"/>
      <c r="L132" s="107"/>
    </row>
    <row r="133" spans="9:12" s="10" customFormat="1" x14ac:dyDescent="0.2">
      <c r="I133" s="107"/>
      <c r="L133" s="107"/>
    </row>
    <row r="134" spans="9:12" s="10" customFormat="1" x14ac:dyDescent="0.2">
      <c r="I134" s="107"/>
      <c r="L134" s="107"/>
    </row>
    <row r="135" spans="9:12" s="10" customFormat="1" x14ac:dyDescent="0.2">
      <c r="I135" s="107"/>
      <c r="L135" s="107"/>
    </row>
    <row r="136" spans="9:12" s="10" customFormat="1" x14ac:dyDescent="0.2">
      <c r="I136" s="107"/>
      <c r="L136" s="107"/>
    </row>
    <row r="137" spans="9:12" s="10" customFormat="1" x14ac:dyDescent="0.2">
      <c r="I137" s="107"/>
      <c r="L137" s="107"/>
    </row>
    <row r="138" spans="9:12" s="10" customFormat="1" x14ac:dyDescent="0.2">
      <c r="I138" s="107"/>
      <c r="L138" s="107"/>
    </row>
    <row r="139" spans="9:12" s="10" customFormat="1" x14ac:dyDescent="0.2">
      <c r="I139" s="107"/>
      <c r="L139" s="107"/>
    </row>
    <row r="140" spans="9:12" s="10" customFormat="1" x14ac:dyDescent="0.2">
      <c r="I140" s="107"/>
      <c r="L140" s="107"/>
    </row>
    <row r="141" spans="9:12" s="10" customFormat="1" x14ac:dyDescent="0.2">
      <c r="I141" s="107"/>
      <c r="L141" s="107"/>
    </row>
    <row r="142" spans="9:12" s="10" customFormat="1" x14ac:dyDescent="0.2">
      <c r="I142" s="107"/>
      <c r="L142" s="107"/>
    </row>
    <row r="143" spans="9:12" s="10" customFormat="1" x14ac:dyDescent="0.2">
      <c r="I143" s="107"/>
      <c r="L143" s="107"/>
    </row>
    <row r="144" spans="9:12" s="10" customFormat="1" x14ac:dyDescent="0.2">
      <c r="I144" s="107"/>
      <c r="L144" s="107"/>
    </row>
    <row r="145" spans="9:12" s="10" customFormat="1" x14ac:dyDescent="0.2">
      <c r="I145" s="107"/>
      <c r="L145" s="107"/>
    </row>
    <row r="146" spans="9:12" s="10" customFormat="1" x14ac:dyDescent="0.2">
      <c r="I146" s="107"/>
      <c r="L146" s="107"/>
    </row>
    <row r="147" spans="9:12" s="10" customFormat="1" x14ac:dyDescent="0.2">
      <c r="I147" s="107"/>
      <c r="L147" s="107"/>
    </row>
    <row r="148" spans="9:12" s="10" customFormat="1" x14ac:dyDescent="0.2">
      <c r="I148" s="107"/>
      <c r="L148" s="107"/>
    </row>
  </sheetData>
  <autoFilter ref="A17:R31" xr:uid="{5740275F-EBA2-46B3-B35D-00F1F8EF84E3}">
    <filterColumn colId="1" showButton="0"/>
    <filterColumn colId="2" showButton="0"/>
    <filterColumn colId="3" showButton="0"/>
  </autoFilter>
  <mergeCells count="38">
    <mergeCell ref="A13:B13"/>
    <mergeCell ref="C13:Q13"/>
    <mergeCell ref="A1:B3"/>
    <mergeCell ref="C1:O2"/>
    <mergeCell ref="C3:O3"/>
    <mergeCell ref="A5:B5"/>
    <mergeCell ref="H5:I5"/>
    <mergeCell ref="K5:M5"/>
    <mergeCell ref="N5:O5"/>
    <mergeCell ref="C7:Q7"/>
    <mergeCell ref="A9:B9"/>
    <mergeCell ref="C9:Q9"/>
    <mergeCell ref="A11:B11"/>
    <mergeCell ref="C11:Q11"/>
    <mergeCell ref="B17:E17"/>
    <mergeCell ref="B18:E19"/>
    <mergeCell ref="F18:F19"/>
    <mergeCell ref="G18:G19"/>
    <mergeCell ref="B20:E22"/>
    <mergeCell ref="F20:F22"/>
    <mergeCell ref="G20:G22"/>
    <mergeCell ref="B23:E24"/>
    <mergeCell ref="F23:F24"/>
    <mergeCell ref="G23:G24"/>
    <mergeCell ref="B25:E25"/>
    <mergeCell ref="B26:E27"/>
    <mergeCell ref="F26:F27"/>
    <mergeCell ref="G26:G27"/>
    <mergeCell ref="A42:F42"/>
    <mergeCell ref="A43:F43"/>
    <mergeCell ref="A44:F44"/>
    <mergeCell ref="B28:E28"/>
    <mergeCell ref="B29:E29"/>
    <mergeCell ref="B30:E30"/>
    <mergeCell ref="B31:E31"/>
    <mergeCell ref="D36:M36"/>
    <mergeCell ref="A37:C38"/>
    <mergeCell ref="D37:M38"/>
  </mergeCells>
  <pageMargins left="0.70866141732283472" right="0.70866141732283472" top="0.74803149606299213" bottom="0.74803149606299213" header="0.31496062992125984" footer="0.31496062992125984"/>
  <pageSetup scale="30"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8</vt:i4>
      </vt:variant>
    </vt:vector>
  </HeadingPairs>
  <TitlesOfParts>
    <vt:vector size="30" baseType="lpstr">
      <vt:lpstr>Resumen</vt:lpstr>
      <vt:lpstr>A13 GD 2016</vt:lpstr>
      <vt:lpstr>A20 AL</vt:lpstr>
      <vt:lpstr>A22 N-H-C</vt:lpstr>
      <vt:lpstr>A31 Comunicaciones</vt:lpstr>
      <vt:lpstr>A35 13 Fábricas</vt:lpstr>
      <vt:lpstr>A40 USPEC</vt:lpstr>
      <vt:lpstr>A41 217009 Coldeportes</vt:lpstr>
      <vt:lpstr>A45 Fonsecon</vt:lpstr>
      <vt:lpstr>A46 29 FAB </vt:lpstr>
      <vt:lpstr>A48 197060 MEN </vt:lpstr>
      <vt:lpstr>A49 216169 PVGII</vt:lpstr>
      <vt:lpstr>A50 SISBEN IV</vt:lpstr>
      <vt:lpstr>A51 TIQUETES</vt:lpstr>
      <vt:lpstr>A52 INCUMPLIMIENTOS</vt:lpstr>
      <vt:lpstr>A53 DPS1</vt:lpstr>
      <vt:lpstr>A54 DPS3</vt:lpstr>
      <vt:lpstr>A55 ICBF Y FND</vt:lpstr>
      <vt:lpstr>A56 CONTINGENCIAS</vt:lpstr>
      <vt:lpstr>A57 CONTRATACIÓN DIRECTA</vt:lpstr>
      <vt:lpstr>A58 DEPURACIÓN CGR</vt:lpstr>
      <vt:lpstr>A59 ANH 216140</vt:lpstr>
      <vt:lpstr>'A40 USPEC'!Área_de_impresión</vt:lpstr>
      <vt:lpstr>'A41 217009 Coldeportes'!Área_de_impresión</vt:lpstr>
      <vt:lpstr>'A45 Fonsecon'!Área_de_impresión</vt:lpstr>
      <vt:lpstr>'A49 216169 PVGII'!Área_de_impresión</vt:lpstr>
      <vt:lpstr>'A52 INCUMPLIMIENTOS'!Área_de_impresión</vt:lpstr>
      <vt:lpstr>'A55 ICBF Y FND'!Área_de_impresión</vt:lpstr>
      <vt:lpstr>'A56 CONTINGENCIAS'!Área_de_impresión</vt:lpstr>
      <vt:lpstr>'A57 CONTRATACIÓN DIRECTA'!Área_de_impresión</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Mireya Lopez</dc:creator>
  <cp:keywords/>
  <dc:description/>
  <cp:lastModifiedBy>Victor Nicolas Alvarez Rueda</cp:lastModifiedBy>
  <cp:revision/>
  <dcterms:created xsi:type="dcterms:W3CDTF">2010-10-27T21:18:11Z</dcterms:created>
  <dcterms:modified xsi:type="dcterms:W3CDTF">2020-04-08T16:25:15Z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11405068</vt:i4>
  </property>
</Properties>
</file>