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Resumen" sheetId="1" r:id="rId1"/>
    <sheet name="A1 GP 2017" sheetId="2" r:id="rId2"/>
    <sheet name="A2 GP 2016" sheetId="3" r:id="rId3"/>
    <sheet name="A3 CXP" sheetId="4" r:id="rId4"/>
    <sheet name="A4 FEP" sheetId="5" r:id="rId5"/>
    <sheet name="A5 CXC" sheetId="6" r:id="rId6"/>
    <sheet name="A6 N-H-C" sheetId="7" r:id="rId7"/>
    <sheet name="A7 S BYS" sheetId="8" r:id="rId8"/>
    <sheet name="A8 NINV" sheetId="9" r:id="rId9"/>
    <sheet name="A9 SARO 2017" sheetId="10" r:id="rId10"/>
    <sheet name="A10 SARLAFT 2016" sheetId="11" r:id="rId11"/>
    <sheet name="A11 EVPROY" sheetId="12" r:id="rId12"/>
    <sheet name=" A12 GD 2015" sheetId="13" r:id="rId13"/>
    <sheet name="A13 GD 2016" sheetId="14" r:id="rId14"/>
    <sheet name="A14 GC" sheetId="15" r:id="rId15"/>
    <sheet name="A15  DA" sheetId="16" r:id="rId16"/>
    <sheet name="A16 BD" sheetId="17" r:id="rId17"/>
    <sheet name="A17 GL 2017" sheetId="18" r:id="rId18"/>
    <sheet name="A18 CDN" sheetId="19" r:id="rId19"/>
    <sheet name="A19 GL 2016" sheetId="20" r:id="rId20"/>
    <sheet name="A20 AL" sheetId="21" r:id="rId21"/>
    <sheet name="A21 MYS" sheetId="22" r:id="rId22"/>
    <sheet name="A22 N-H-C" sheetId="23" r:id="rId23"/>
    <sheet name="A23 CF" sheetId="24" r:id="rId24"/>
    <sheet name="A24 RA" sheetId="25" r:id="rId25"/>
    <sheet name="A25 AJ" sheetId="26" r:id="rId26"/>
  </sheets>
  <externalReferences>
    <externalReference r:id="rId29"/>
  </externalReferences>
  <definedNames>
    <definedName name="_xlnm._FilterDatabase" localSheetId="0" hidden="1">'Resumen'!$A$5:$H$31</definedName>
    <definedName name="_xlnm.Print_Titles" localSheetId="1">'A1 GP 2017'!$1:$4</definedName>
  </definedNames>
  <calcPr fullCalcOnLoad="1"/>
</workbook>
</file>

<file path=xl/sharedStrings.xml><?xml version="1.0" encoding="utf-8"?>
<sst xmlns="http://schemas.openxmlformats.org/spreadsheetml/2006/main" count="1842" uniqueCount="714">
  <si>
    <t>Objeto de auditoría:</t>
  </si>
  <si>
    <t>Elaboró:</t>
  </si>
  <si>
    <t>Observación</t>
  </si>
  <si>
    <t>Líder(es) del proceso(s) auditado(s):</t>
  </si>
  <si>
    <t>Auditor(es):</t>
  </si>
  <si>
    <t>Fecha de informe de la auditoría (dd/mm/aa):</t>
  </si>
  <si>
    <t>Fecha de elaboración del plan de mejoramiento (dd/mm/aa):</t>
  </si>
  <si>
    <t>Fecha de seguimiento (dd/mm/aa):</t>
  </si>
  <si>
    <t>Producto o entregable (unidad de medida)</t>
  </si>
  <si>
    <t>Cantidad</t>
  </si>
  <si>
    <t>Fecha fin programada</t>
  </si>
  <si>
    <t>Fecha de terminación (real)</t>
  </si>
  <si>
    <t>Acciones de mejora por observación</t>
  </si>
  <si>
    <t>Responsable</t>
  </si>
  <si>
    <t xml:space="preserve"> Soportes del avance</t>
  </si>
  <si>
    <t>Porcentaje esperado</t>
  </si>
  <si>
    <t>Resumen de avance</t>
  </si>
  <si>
    <t>Porcentaje alcanzado</t>
  </si>
  <si>
    <t xml:space="preserve">
FORMATO SEGUIMIENTO A PLANES DE MEJORAMIENTO AUDITORÍAS DE GESTIÓN
</t>
  </si>
  <si>
    <t>Dependencia(s) auditada(s):</t>
  </si>
  <si>
    <t>N° acción</t>
  </si>
  <si>
    <t>Riesgo identificado (codificado si existe en el Mapa Institucional)</t>
  </si>
  <si>
    <t>Acción</t>
  </si>
  <si>
    <t>% Avance verificado por la ACI</t>
  </si>
  <si>
    <t>Auditoría (Tema)</t>
  </si>
  <si>
    <t>Porcentaje de cumplimiento del Plan de Mejoramiento 
(al corte del seguimiento)</t>
  </si>
  <si>
    <t>No. acciones</t>
  </si>
  <si>
    <t>Acciones pendientes de ejecución (síntesis)</t>
  </si>
  <si>
    <t>Consolidado de Avances de  los Planes de Mejoramiento de Auditorías de Gestión - ACI</t>
  </si>
  <si>
    <t>Fecha de cierre (dd/mm/aa):</t>
  </si>
  <si>
    <t>Fecha informe</t>
  </si>
  <si>
    <t>AUDITORIA TRANSVERSAL 2017</t>
  </si>
  <si>
    <t>1. Analizar las causas que generaron que los plazos de ejecución de los proyectos superaran más del 100%, el plazo contractual, estableciendo medidas que mitiguen el riesgo de reincidir en esta circunstancia. Por lo anterior, se deben tener presente las condiciones iniciales desde la formulación y planeación del proyecto, de tal manera que los ajustes pertinentes no se realicen en la etapa de ejecución, para evitar así suspensiones y prorrogas que impactan el componente presupuestal de los contratos de obra e interventoría.</t>
  </si>
  <si>
    <t>2. Evaluar la pertinencia de organizar una “Biblioteca o base de conocimientos” que consolide las experiencias adquiridas, con el fin de consolidar una memoria institucional de los convenios y contratos realizados en donde se consigne el resultado de la ejecución en cuanto a los componentes técnicos, administrativos, presupuestales, contractuales y sociales, entre otros. Esta memoria puede convertirse en base de conocimientos para ser objeto de consulta y apoyo en la toma de decisiones en futuros negocios para la Subgerencia Técnica, Gerencias de Unidad, Gerencias de Convenio y Supervisores.</t>
  </si>
  <si>
    <t>3. Consolidar y evaluar el valor de los gastos fijos y variables relacionados con el personal del convenio (Profesionales técnicos, administrativos, jurídicos, entre otros), como también los sobrecostos que por mayor permanencia se incurren en la ejecución de los contratos de interventoría que asume FONADE.  Lo anterior, teniendo en cuenta lo evidenciado en el desarrollo de esta auditoría, al no disponer de esta información; como consecuencia se obtendría un marco de referencia económico del convenio, operando como herramienta de evaluación y estructuración de futuros negocios.</t>
  </si>
  <si>
    <t xml:space="preserve">Elaborar un informe de analisis, identificando las dificultades y principales causas asociadas a la planeacion que han impactado la ejecucion de los proyectos, se propone realizar la muestra sobre 3 proyectos, para que las conclusiones sean consideradas y tenidas en cuenta en futuras negociaciones del Programa. </t>
  </si>
  <si>
    <t>Realizar mesa de trabajo con el cliente, para evaluar el informe de analisis.</t>
  </si>
  <si>
    <t>Elaborar una comunicación a Subgerencia Tecnica de FONADE, por medio de la cual se informe y contextulice el hallazgo de la auditoria, para que se defina la pertinencia, roles y responsabilidades, para la implementación de una base de conocimientos de los proyectos que ejecuta FONADE en las diferentes Gerencia de Unidad.  Esta comunicación irá acompañada de un informe de análisis de caso propuesto por la gerencia de convenio 213004.</t>
  </si>
  <si>
    <t>Elaborar una hoja de calculo comparativa que consolide y permita identificar las varciaciones entre lo presupuestado y lo ejecutado en tres proyectos muestra, cuyas conclusiones se haran parte del informe de analisis propuesto.</t>
  </si>
  <si>
    <t>gerente de convenio</t>
  </si>
  <si>
    <t>AREA DESARROLLO ECONOMICO Y SOCIAL, GERENCIA DE CONVENIO N° 213004 ACUEDUCTOS RURALES</t>
  </si>
  <si>
    <t>GERENTE DE CONVENIO</t>
  </si>
  <si>
    <t>LUCILA SERRANO. JOSE ALEXANDER RIAÑO, EDGAR ENRIQUE ESPITIA</t>
  </si>
  <si>
    <t>N/A</t>
  </si>
  <si>
    <t>Informe de análisis que identifique causas por la cuales los contratos se prorrogan superando en ocasiones el 100% del plazo contractual.</t>
  </si>
  <si>
    <t>Comunicación a la subgerencia técnica e informe de análisis del caso propuesto.</t>
  </si>
  <si>
    <t>Hoja de cálculo donde se relacionen costos de personal y de interventorias que han tenido mayor permanencia, donde se compare con los ingresos del convenio por estos conceptos.</t>
  </si>
  <si>
    <t>Actividades o productos pendientes</t>
  </si>
  <si>
    <t>Registro de modificaciones</t>
  </si>
  <si>
    <t>GERENCIA DE PROYECTOS AÑO 2016</t>
  </si>
  <si>
    <t>Área De Desarrollo Territorial, Desarrollo Económico Y Social, Infraestructura Productiva, Infraestructura Social, Ciencia Y Tecnología,  Área De Planeación Contractual, AGOPPE</t>
  </si>
  <si>
    <t xml:space="preserve">Gerente Área De Desarrollo Territorial, Gerente Desarrollo Económico Y Social, Gerente Infraestructura Productiva, Gerente Infraestructura Social, Gerente Ciencia Y Tecnología, Gerente Área De Planeación Contractual, Gerente AGOPPE
</t>
  </si>
  <si>
    <t>EDGAR ENRIQUE ESPITIA, JOSE ALEXANDER RIAÑO</t>
  </si>
  <si>
    <t>Se realizará mesa de trabajo con el Área de Planeación Contractual, para definir la necesidad de ajustar y verificar los procedimientos y formatos que se encuentran formalizados para el análisis de precios unitarios y actividades no previstas (para los proyectos que aplique).</t>
  </si>
  <si>
    <t xml:space="preserve">Área De Desarrollo Territorial, Desarrollo Económico Y Social, Infraestructura Productiva, Infraestructura Social, Ciencia Y Tecnología, 
Área De Planeación Contractual
</t>
  </si>
  <si>
    <t>FAP300 "Acta de reunión interna" del 26-06-2017
FAP601 "Acta de reunión interna" suscrita el 20 de junio de 2016 por representantes del área de planeación contractual y AGOPE.</t>
  </si>
  <si>
    <t>Realizar socialización trimestral a los Gerentes de Convenio, Coordinadores y supervisores de los proyectos acerca del subcomponente 4,4 Novedades del contrato, toma de decisiones. Actividad 2: Actividades no previstas, de acuerdo con lo establecido en el manual de supervisión e Interventoria MMI002, con una prueba de conocimiento (para los proyectos que aplique).</t>
  </si>
  <si>
    <t>FAP300 "Acta de reunión interna" del 26-06-2017
FAP601 "Acta de reunión interna" suscrita el 20 de junio de 2016 por representantes del área de planeación contractual y AGOPE</t>
  </si>
  <si>
    <t xml:space="preserve">Área De Desarrollo Territorial, Desarrollo Económico Y Social, Infraestructura Productiva, Infraestructura Social, Ciencia Y Tecnología, 
Área De Planeación Contractual 
</t>
  </si>
  <si>
    <t>Acta de reunión o soporte de ejecución de una mesa de trabajo.</t>
  </si>
  <si>
    <t>Realizar socialización trimestral a los Gerentes de Convenio, Coordinadores y supervisores de los   proyectos del Componente No. 3 validación y planificación actividad No. 9 revisar y aprobar el plan de calidad, plan de seguridad y seguridad en el trabajo, plan de Gestión de riesgos, plan ambiental y plan de gestión social presentado por el contratista y establecidos en el MMI002 Manual de supervisión e Interventoria (para los proyectos que aplique).</t>
  </si>
  <si>
    <t xml:space="preserve">1. Correo electrónico del 30/03/2017 de parte del profesional de calidad del Área de Minas e Hidrocarburos  donde se expone el procedimiento de actividades no previstas.
2. Acta de reunión interna FAP300 suscrita por la Unidad de Infraestructura Productiva.
3. Acta de reunión FAP601 del 23/06/2017 suscrita por profesionales del Área de Ciencia Tecnología y emprendimiento. </t>
  </si>
  <si>
    <t>Requerir a la Interventoria la evidencia de la socialización al contratista de obra respecto al cumplimiento del MMI002 Manual de supervisión e Interventoria relacionadas con los criterios de calidad para recibo a satisfacción de la obra</t>
  </si>
  <si>
    <t>Oficio del 30 de junio de 2017 de el representante legal de DAG Ingenierías S.A.S, cuya referencia es DAG-FND-2171440, dirigido a Carlos Andres Murcia (Supervisor de FONADE).</t>
  </si>
  <si>
    <t>JOSE ALEXANDE RIAÑO -  EDGAR ENRIQUE ESPITIA</t>
  </si>
  <si>
    <t>Porcentaje de cumplimiento de las acciones del Plan de mejoramiento a la fecha 
(Acciones cumplidas al corte de seguimiento / Acciones por cumplir al corte del seguimiento)</t>
  </si>
  <si>
    <t>Porcentaje de cumplimiento de la totalidad de acciones del Plan de mejoramiento
(Acciones cumplidas al corte de seguimiento / Acciones del plan)</t>
  </si>
  <si>
    <t>31/06/2018</t>
  </si>
  <si>
    <t xml:space="preserve">
PENDIENTE: la entrega del informe de análisis, identificando las dificultades y principales causas asociadas a la planeación que han impactado la ejecución de los proyectos
</t>
  </si>
  <si>
    <t xml:space="preserve">No se evidenció cumplimiento de las acciones propuestas. 
Por parte del área responsable, se procede a reformular el paln de acción
Reformulación con radicado N° 20182900045583 que tiene alcance en el radicado N° 20182900047703 del 15 de febrero de 2018
</t>
  </si>
  <si>
    <t>Durante la vigencia del año 2017, no fueron observadas actividades con el fin de dar cumplimiento a la ACCION PROPUESTA dentro del plan de mejoramiento de la subgerencia técnica.
El área de AGOPPE presenta una Reformulación con Radicado N° 20182900045583 del 12 de febrero de 2018.</t>
  </si>
  <si>
    <t>PENDIENTE: mesa de trabajo con los Interventores y supervisores</t>
  </si>
  <si>
    <t>PENDIENTE: Mesas de trabajo para la identificación de los controles en la revisión de diseños de los clientes, su divulgación e implementación.</t>
  </si>
  <si>
    <t>Reunir supervisores por área en mesa de trabajo y tratar tema de hallazgo.
Recolectar la información que surja de la mesa de trabajo con supervisores.
Recalcar la importancia de reportar tema de hallazgo y solicitar mediante memorando y/o comunicado de la subgerencia técnica las  evidencias de comunicación a las interventorías</t>
  </si>
  <si>
    <t xml:space="preserve">Mesa de trabajo con gerentes de unidad para socializar guía de diseño.
Recolectar comentarios sobre la guía de diseño y solicitar modificación de la misma si hubiere lugar a ello. </t>
  </si>
  <si>
    <t>La puesta en marcha de la herramienta FOCUS, el cual permite la creación de los mismos para consulta de la información solicitada por el área de Control Interno.
Una vez sea realizada la depuración de usuarios serán generados los accesos para el personal requerido del área de Control Interno.</t>
  </si>
  <si>
    <t>Auditoria Cuentas por pagar</t>
  </si>
  <si>
    <t>Contabilidad, Gestión Operativa de Planes y Programas Estratégicos, Seguimiento, Controversias Contractuales y Liquidaciones, Asesoría Jurídica, Fondo de Ejecución de Proyectos.</t>
  </si>
  <si>
    <t xml:space="preserve">FLOR MARIA MORALES GUERRA-Gerente Unidad de Contabilidad; MIGUEL CARO VARGAS-Subgerente Financiero-Subgerente Técnico (E); TOMAS JOSE GUARDIOLA SARMIENTO-Gerente de Unidad Fondo de Ejecución de Proyectos;
LUZ STELLA TRILLOS-Gerente de Unidad Seguimiento, Controversias Contractuales y Liquidaciones; MARCELO GIRALDO ALVAREZ-Asesoría Jurídica
</t>
  </si>
  <si>
    <t>LUCILA SERRANO PUERTO</t>
  </si>
  <si>
    <t>Dar respuesta oportuna a las confirmaciones que mensualmente realiza la Gerencia de contabilidad, dado que las Gerencias de Infraestructura Social, Banca de Inversión, de Desarrollo Territorial, Desarrollo Económico y Social, Infraestructura Productiva, Minas e Hidrocarburos, Ciencia, Tecnología y Emprendimiento, no han sido proactivas con el envío de las justificaciones de las partidas con antigüedad superior a un año, de la gestión anterior, se lograría el saneamiento de las cuentas por pagar. Esta observación ha sido recurrente en los últimos años por ésta Asesoría y la Contraloría General de la República, sin observar mayores avances sobre la depuración. Igualmente, es pertinente identificar las partidas que se encuentran supeditada a fallos judiciales, las cuales no dependen de la Subgerencia Técnica, sino que obedecen a la decisión de un tercero (juez).  
En atención a lo anterior, y de acuerdo con lo establecido en la circular 01 de 2015 “Fortalecimiento del sistema de control interno frente a su función preventiva”, expedida por el CONSEJO ASESOR DEL GOBIERNO NACIONAL EN MATERIA DE CONTROL INTERNO DE LAS ENTIDADES DEL ORDEN NACIONAL Y TERRITORIAL y frente a los antecedentes durante la ejecución del rol de evaluación independiente que tiene la Asesoría de Control Interno, que cumple a través de las auditorías internas de control interno y seguimiento a planes de acción, se debe advertir con criterio preventivo o proactivo, a la Subgerencia Técnica, Asesoría Jurídica y Área de seguimiento Controversias Contractuales y Liquidaciones y Área de Contabilidad, la posible materialización de un reporte por parte de la Contraloría de hallazgos recurrentes  con incidencia fiscal o disciplinario,  por la falta de gestión.</t>
  </si>
  <si>
    <t xml:space="preserve">RGFIN32
</t>
  </si>
  <si>
    <t>Recopilar los soportes de las respuestas a la confirmaciones mensuales realizadas por el  área de contabilidad,  con el fin de evidenciar el cumplimiento oportuno de las respuestas.</t>
  </si>
  <si>
    <t xml:space="preserve">AGOPPE- Subgerencia Técnica </t>
  </si>
  <si>
    <t>Soportes de respuestas de las Gerencias de Unidad.</t>
  </si>
  <si>
    <t>Memorando No. 20182900045583 14-02-2018</t>
  </si>
  <si>
    <t>El área responsable  propone nuevas actividades: 
Recopilar los soportes de las respuestas de cada área
de la subgerencia técnica, referente a las comunicaciones realizadas por el área de contabilidad de los últimos 3 meses.
Generar comunicado informando a las gerencias de unidad la importancia de generar las respuestas a contabilidad sobre las cuentas por pagar, puesto que puede generar reportes por parte
de la Contraloría de hallazgos recurrentes con incidencia fiscal o disciplinaria, por la falta de gestión.
Fecha propuesta:30/03/2018
Fecha anterior :31-12-2017</t>
  </si>
  <si>
    <t>Implementar un mecanismo de seguimiento de manera articulada con el área financiera y de liquidaciones que permita lograr la oportinidad de la atención a los requerimientos realizados y el cumplimiento de las obligaciones post-contractuales tendientes a la depuración de saldos. .</t>
  </si>
  <si>
    <t>Herramienta Semaforo</t>
  </si>
  <si>
    <t>El área responsable propone lo siguiente: 
1. Solicitar una base de datos completa a contabilidad de las
cuentas por pagar
2. Clasificar las cuentas por pagar por área
3. Generar y notificar tareas en cada una de las áreas mediante el aplicativo Outlook para realizar un seguimiento
4. Generar citas por medio del aplicativo Outlook como recordatorios automáticos de las tareas a las cuales se comprometan las áreas de la subgerencia técnica 
4. Compartir la base de datos de cuentas por pagar entre el área de contabilidad y AGOPPE por medio del aplicativo OneDrive de Outlook con el fin de tener la misma información y poder realizar el seguimiento correspondiente.
PRODUCTOS
Base de datos de cuentas por pagar entregada por contabilidad
Base de datos de cuentas por pagar con clasificación de área
Notificaciones de tareas para las áreas
Notificaciones de citas (Calendario de Outlook)
Base de datos compartida por OneDrive entre área de
contabilidad y AGOPPE
Fecha propuesta:30-03-2018
Fecha anterior :31-12-2017</t>
  </si>
  <si>
    <t xml:space="preserve">LUCILA SERRANO PUERTO </t>
  </si>
  <si>
    <t>Auditoria Pagos Fondo Ejecución de Proyectos</t>
  </si>
  <si>
    <t>Área Pagaduría, Área Contabilidad y Área Fondo de Ejecución de Proyectos.</t>
  </si>
  <si>
    <t xml:space="preserve">JOSE MANUEL ESPEJO - Gerente Pagaduría; TOMAS JOSE GUARDIOLA SARMIENTO-Gerente de Unidad Fondo de Ejecución De Proyectos; FLOR MARIA MORALES GUERRA-Gerente Unidad de Contabilidad
</t>
  </si>
  <si>
    <t>Asegurar que los documentos que soportan los pagos FAP022, contengan las firmas autorizadas y fechas por parte del Fondo de Ejecución de Proyectos, dado que se observaron cinco formatos FAP 022 certificado de cumplimiento, sin este requisito; lo anterior, con el fin contar con una adecuada trazabilidad de los documentos y certificando la adecuada aprobación de los mismos</t>
  </si>
  <si>
    <t xml:space="preserve">RGFIN34 
RGFIN59 </t>
  </si>
  <si>
    <t xml:space="preserve">Subgerencia Técnica </t>
  </si>
  <si>
    <t>1. Comunicación</t>
  </si>
  <si>
    <t>El área responsable la actividad no atacaba la causa raíz y propone lo siguiente:
Generar comunicación correspondiente a actividad.
Proponer un check lista que facilite el cumplimiento de losrequisitos del formato FAP022
Fecha propuesta: 09/03/2018
Fecha Anterior:12/09/2017</t>
  </si>
  <si>
    <t xml:space="preserve"> Muestra aleatoria  de los desembolsos tramitados por la Subgerencia Técnica , con el fin de  identificar el motivo de devolución de los desembolsos si aplica. 
</t>
  </si>
  <si>
    <t>2. Informe muestra realizada</t>
  </si>
  <si>
    <t>el área responsable la actividad no atacaba la causa raíz y propone lo siguiente: evidenciar cual es el motivo mas recurrente de devoluciones 
Generar una propuesta para reducir el mismo.
Fecha propuesta: 09/03/2018
Fecha Anterior:30/09/2017</t>
  </si>
  <si>
    <t xml:space="preserve">Utilizar para todos los casos los documentos en las versiones actualizadas, que la Entidad ha definido y que se encuentran a disposición el Catálogo Documental del Portal Corporativo, lo anterior dado que en la revisión efectuada se encontraron formatos desactualizados. El uso adecuado de estos permite dar autenticidad a las operaciones que los diferentes funcionarios realizan con los terceros. </t>
  </si>
  <si>
    <t>Exigir a los Superviores e interventores que al momento de aprobar los pagos o desembolsos, verifiquen que los documentos requeridos se encuentran en las versiones actualizadas del catálogo documental de FONADE.</t>
  </si>
  <si>
    <t xml:space="preserve">1. Comunicación </t>
  </si>
  <si>
    <t>el área responsable la actividad no atacaba la causa raíz y propone lo siguiente: 
Generar un comunicado donde se muestre la importancia del
diligenciamiento de los formatos actualizados y se exija a los
supervisores e interventores la revisión de las versiones de los
documentos previo a la autorización de los pagos.
Fecha propuesta: 09/03/2018
Fecha Anterior:30/09/2017</t>
  </si>
  <si>
    <t>Auditoria Cuentas por cobrar</t>
  </si>
  <si>
    <t xml:space="preserve">Área Contabilidad, Asesoría Jurídica, Área de Gestión Operativa de Planes y Programas Estratégicos y  Área de Planeación y Gestión de Riesgos. </t>
  </si>
  <si>
    <t xml:space="preserve">FLOR MARIA MORALES GUERRA-Gerente Unidad de Contabilidad; ANGELA RITA TABARES SERNA- Asesora Jurídica (E); MARY YAZMIN VERGEL CARDOZO-Gerente Área de Planeación y Gestión de Riesgos;MARTHA GRACIELA SUAREZ SUAREZ-Gerente Área de Gestión Operativa de Planes y Programas Estratégicos
</t>
  </si>
  <si>
    <t xml:space="preserve">Responder oportuna y asertivamente los memorandos que mensualmente la Gerencia de Contabilidad emite solicitando la depuración, las gestiones adelantadas sobre las cuentas por cobrar, con el fin de dar cumplimiento a los planes de mejoramiento suscritos con la Contraloría General de la República. Lo anterior, ya que en el desarrollo de la auditoria se evidenció que las respuestas no son oportunas por parte de las áreas que conforman la Subgerencia técnica, Asesoría Jurídica y Pagaduría, de acuerdo con el detalle de las tablas Nos. 7.8.14.17.
Es conveniente precisar que, si bien se adelantan acciones en la depuración de las partidas, estas no han sido contundentes, ya que aún se presentan saldos antiguos, situación que es reiterativa en los hallazgos de la Contraloría General de la Republica. Por lo anterior, es pertinente atender la instrucción del Gerente General en el comité de seguimiento y castigo de cartera realizado el 11 de julio de 2017, según acta 16, en la cual solicita: “se deje explícito en esta acta que ante la renuencia de los Gerentes de convenio a rendir la información oportuna el Gerente General autoriza que se dé traslado a control interno disciplinario”. </t>
  </si>
  <si>
    <t>Responder oportunamente los memorandos remitidos por contabilidad para la depuracion de cuentas por cobrar.</t>
  </si>
  <si>
    <t>Asesoría Juridica</t>
  </si>
  <si>
    <t>Memorando de respuesta.</t>
  </si>
  <si>
    <t>según solicitud</t>
  </si>
  <si>
    <t xml:space="preserve">Memorando No.20173100177943 del 22/08/2017  "SOLICITUD GESTION DE DEPURACION CUENTAS POR COBRAR A 31 DE JULIO DE  2017". Se confirma la respuesta emitida por la asesoria Juridica con memorando No.20171100241321 del 18/09/2017. 
</t>
  </si>
  <si>
    <t>Requerir a las Gerencias de Unidad la entrega oportuna y veraz de  la informacion.</t>
  </si>
  <si>
    <t xml:space="preserve">AGOPPE- SUBGERENCIA TECNICA </t>
  </si>
  <si>
    <t>Memorando</t>
  </si>
  <si>
    <t xml:space="preserve">Memorando 20172900223863 el 07-11-2017.
Memorando 20172900219663 30-10-2017
</t>
  </si>
  <si>
    <t xml:space="preserve">PAGADURIA </t>
  </si>
  <si>
    <t xml:space="preserve">Correo del 25 de julio de 2017,  respuesta a requerimientos realizados por pagaduria. </t>
  </si>
  <si>
    <t>2. Realizar seguimiento y verificación  al cumplimiento en la entrega de la información, recopilando  los soportes de respuesta al área de contabilidad por parte de las Gerencias de Unidad de la Subgerencia Técnica, con el fin de evidenciar su oportuna respuesta y la depuracion de dicha información.</t>
  </si>
  <si>
    <t>Correos electrónicos</t>
  </si>
  <si>
    <t xml:space="preserve">Memorando 20172900219663, 30-10-2017.
</t>
  </si>
  <si>
    <t>Auditoria Comisiones, honorarios y nomina</t>
  </si>
  <si>
    <t xml:space="preserve">Gerencia Talento Humano-Subgerencia de Contratación-Gerencia de Contabilidad-Gerencia de Pagaduría 
</t>
  </si>
  <si>
    <t>BEATRIZ AMALIA SANCHEZ LUQUE-Gerente Talento Humano; IVONNE LUCÍA GUERRERO ROJAS-Subgerente de Contratación; FLOR MARIA MORALES GUERRA-Gerente de Contabilidad; JOSE MANUEL MELO ESPEJO-Gerente de Pagaduría</t>
  </si>
  <si>
    <t>SONIA ALEXANDRA LOBO -LUCILA SERRANO PUERTO</t>
  </si>
  <si>
    <t xml:space="preserve">Establecer actividades que permitan dar cumplimiento al Plan de Acción de la vigencia de 2013 relacionado con “Gestionar ante el Fondo nacional de Ahorro el ajuste de los valores adeudados por concepto de cesantías correspondientes al mes de enero de 2013 y en el caso que corresponda lo pertinente a abril de 2013”, teniendo en cuenta que han transcurrido más tres años sin su cumplimiento, lo cual puede acarrear sanciones de tipo disciplinario para los servidores públicos a cargo. </t>
  </si>
  <si>
    <t>RGCHU25</t>
  </si>
  <si>
    <t>Realizar la depuración y conciliación de la base de datos remitida por el Fondo Nacional del Ahorro de acuerdo a reunión sostenida con los funcionarios de dicha Entidad.</t>
  </si>
  <si>
    <t>Profesional Junior 2 - Área deTalento Humano
Profesional de Apoyo - Área deTalento Humano</t>
  </si>
  <si>
    <t xml:space="preserve">Conciliación </t>
  </si>
  <si>
    <t>No se presenta unidad de criterio de la Entidad en cuanto al término con el que cuentan los servidores públicos para presentar el informe de la comisión de servicios, debido a que por una parte las Resoluciones establecen un término y por otra parte se presentan procedimiento PAP621 V2 y directrices que establecen otro término diferente para la presentación de dicho informe, lo que conlleva a que se presenten confusiones e incumplimientos de la normatividad vigente por parte de los servidores públicos.</t>
  </si>
  <si>
    <t>Revisar y ajustar el Procedimiento  Comisión de servicios   -  PAP621, incluyendo la revisión y aprobación por parte de la Gerente del Área de Organización y Métodos.</t>
  </si>
  <si>
    <t>Gerente de Unidad  - Área deTalento Humano
Profesional de Apoyo - Área deTalento Humano</t>
  </si>
  <si>
    <t xml:space="preserve">Procedimiento </t>
  </si>
  <si>
    <t xml:space="preserve">El procedimiento PAP603 V3 2017-03-17 establecido por la Entidad para la solicitud y trámite de las vacaciones   se encuentra desactualizado y no refleja la gestión actual en cuanto a la suscripción del acto administrativo de estas, el cual se encuentra a cargo de la Subgerencia Administrativa mediante delegación.  </t>
  </si>
  <si>
    <t>Revisar y ajustar el Procedimiento  Solicitud y trámite de vacaciones -  PAP603, incluyendo la revisión y aprobación por parte de la Gerente del Área de Organización y Métodos.</t>
  </si>
  <si>
    <t>Gerente de Unidad  - Área deTalento Humano
Profesional Junior 2 - Área deTalento Humano</t>
  </si>
  <si>
    <t>Correo electrónico enviado por el área de talento humano del mié 21/02/2018 08:38 a.m.RESPUESTA TH: Seguimiento plan de acción con corte 31-diciembre -2017. Informan que solo  falta el registro de las firmas de elaborado y  autorizado.</t>
  </si>
  <si>
    <t>Auditoría Suministros, Bienes y Servicios</t>
  </si>
  <si>
    <t>Área de Servicios Administrativos, Área de Organización y Métodos, Subgerencia de Contratación - Área de Planeación Contractual</t>
  </si>
  <si>
    <t xml:space="preserve">Angela Rita Tabares Serna </t>
  </si>
  <si>
    <t>En el procedimiento interno PAP313 “Gestión de Inventarios” que se encuentra en el Catálogo Documental del Sistema de Gestión de Calidad, se mantiene el nombre del proceso de gestión de infraestructura, el cual ya no está en el Mapa de Procesos; por lo anterior, se está incumpliendo el numeral 4.2.3 de la NTCGP 1000:2009 Control de documentos: literal b) revisar y actualizar los documentos cuando sea necesario y aprobarlos nuevamente. (NC)</t>
  </si>
  <si>
    <t>RGADM12</t>
  </si>
  <si>
    <t xml:space="preserve">2.Se realizará la solicitud al Área responsable para que realice el cambio y se actualice el procedimiento dentro del catálogo documental. </t>
  </si>
  <si>
    <t>Área de Servicios Administrativos</t>
  </si>
  <si>
    <t>2.Solicitud al Área de Organización y Métodos para la actualización del PAP313 "Gestión de Inventarios".</t>
  </si>
  <si>
    <t>-</t>
  </si>
  <si>
    <t>Actualización, aprobación y publicacion del procedimiento PAP313, Gestión de Inventarios</t>
  </si>
  <si>
    <t>Ninguno</t>
  </si>
  <si>
    <t>3. Actualización del procedimiento PAP313 "Gestión de Inventarios" (Responsable OYM):</t>
  </si>
  <si>
    <t>Área de Organización y Métodos</t>
  </si>
  <si>
    <t xml:space="preserve"> 3. Documento Publicado.</t>
  </si>
  <si>
    <t>Durante el proceso auditor se constató que no se tienen directrices claras frente a la administración de los predios de propiedad de FONADE, al no encontrarse evidencia del monitoreo ni mantenimiento permanente de estos predios, lo que contraviene lo establecido en la Circular Básica Contable expedida por la Superintendencia Financiera de Colombia, la cual en su Capítulo III establece: Reglas relativas a la adecuada administración de los Bienes Recibidos en Dación en Pago; en el cual se imparten los siguientes lineamientos:
1. SISTEMA DE ADMINISTRACIÓN BRDPS
1.2 Procedimientos para la aceptación, administración y enajenación de los BRDPS
Se deben adoptar mediante manuales los procedimientos que se seguirán para la aceptación y
posterior enajenación de los BRDPS de modo que los mismos se administren adecuadamente. Tales procedimientos deben señalar de manera clara las responsabilidades, deberes y facultades que tienen los distintos órganos de dirección, administración y demás funcionarios de la entidad en la adecuada administración de los BRDPS. (NC)</t>
  </si>
  <si>
    <t>RGADM07
RGADM80</t>
  </si>
  <si>
    <t>1. Elaboración de un procedimiento que genere directrices, manejo y control de BDRP.</t>
  </si>
  <si>
    <t>1. Documento elaborado del procedimiento para el manejo y control de BDRP.</t>
  </si>
  <si>
    <t>Elaboración, aprobación y publicacion de un procedimiento para la aceptación, administración y enajenación de los BRDPS (Bienes Recibidos en Dación en Pago)</t>
  </si>
  <si>
    <t xml:space="preserve">2. Radicación del procedimiento ante área de Organización y Metodos.     </t>
  </si>
  <si>
    <t>2. Formato de radicación ante OyM</t>
  </si>
  <si>
    <t>3. Publicación del Procedimiento. (Responsable OYM).</t>
  </si>
  <si>
    <t xml:space="preserve">3. Documento Publicado. </t>
  </si>
  <si>
    <t>Fortalecer documentalmente la gestión de los contratos que están a cargo del área de Servicios
Administrativos, con la inclusión de los soportes de las reuniones de seguimiento que se realizan con los proveedores y colabores internos en los expedientes pertinentes, lo que podría conllevar a futuros incumplimientos de lo establecido en la Ley 594 de 2000: “Por medio de la cual se dicta la Ley General de Archivos y se dictan otras disposiciones”, la cual en su Artículo 4to menciona: a) Fines de los archivos. El objetivo esencial de los archivos es el de disponer de la documentación organizada, en tal forma que la información institucional sea recuperable para uso de la administración en el servicio al ciudadano y como fuente de la historia; Por lo mismo, los archivos harán suyos los fines esenciales del Estado, en particular los de servir a la comunidad y garantizar la efectividad de los principios, derechos y deberes consagrados en la Constitución y los de facilitar la participación de la comunidad y el control del ciudadano en las decisiones que los afecten, en los términos previstos por la ley; d) Responsabilidad. Los servidores públicos son responsables de la organización, conservación, uso y manejo de los documentos”. (O)</t>
  </si>
  <si>
    <t>RGADM11</t>
  </si>
  <si>
    <t xml:space="preserve">Continuar realizando mensualmente las reuniones de seguimiento a los contratos a cargo del Área de Servicios Administrativos, que se realizan con los proveedores y colaboradores internos y realizar  e inclusión al expediente del contrato. </t>
  </si>
  <si>
    <t>1. Actas de Reunión Interna de periodicidad mensual e inclusión al expediente del contrato.
2. Control de asistencia del seguimiento a los contratos.</t>
  </si>
  <si>
    <t>Cumplida</t>
  </si>
  <si>
    <t>Actas de Reunión Interna de periodicidad mensual  y Control de asistencia del seguimiento a los contratos.</t>
  </si>
  <si>
    <t>Unificar los criterios de perfeccionamiento y legalización de los contratos, en cuanto al inicio de los mismos, ya que en los expedientes físicos revisados “contratos 2016694 y 20152198” los estudios previos mencionan el inicio se realiza a partir de la firma del Acta de Inicio y el procedimiento PDI687 “Selección por Acuerdos Marco de Precios” menciona el contrato se inicia con la aceptación de la orden de compra; lo anterior, genera confusión respecto a la fecha de inicio de los contratos. (O)</t>
  </si>
  <si>
    <t>RGPRO17</t>
  </si>
  <si>
    <t xml:space="preserve">1. Determinar la viablidad de aclarar las fechas de esta modalidad de contratación en un documento de Sistema de Gestión de Calidad. </t>
  </si>
  <si>
    <t>Subgerencia de Contratación
Área de Planeación Contractual</t>
  </si>
  <si>
    <t>1. Documento Generado</t>
  </si>
  <si>
    <t>Determinar la viablidad de aclarar las fechas de esta modalidad de contratación en un documento de Sistema de Gestión de Calidad</t>
  </si>
  <si>
    <t>ninguno</t>
  </si>
  <si>
    <t>Solicitud de reformulación: Mediante memorando 20175300236963 del 28-11-2017, la Gerencia de planeación contractual solicito la formulación del plan, dado que en el analisis realizado la actividad no ataca la causa raíz. Fecha inicial 29/sep/2017, nueva fecha: 31/12/2017</t>
  </si>
  <si>
    <t>2. Divulgación del documento.</t>
  </si>
  <si>
    <t>2. Correos electrónicos o piezas de comunicación</t>
  </si>
  <si>
    <t>Ajuste y divulgación del documento</t>
  </si>
  <si>
    <t xml:space="preserve"> 25/09/2017</t>
  </si>
  <si>
    <t xml:space="preserve"> 14/02/2018</t>
  </si>
  <si>
    <t>Revisar el cumplimiento de las directrices para la ejecución de operaciones de tesorería, la conformación de portafolios para el manejo de excedentes de liquidez de FONADE, referentes a la disposición de recursos y negociación de títulos valores (adquisición, reinversión y venta), realizadas en la entidad, tomando como referencia los requisitos normativos establecidos por la Superintendencia Financiera de Colombia (Circular Básica Contable y Financiera - Capítulo I - Clasificación, Valoración y Contabilización de Inversiones) y las disposiciones contenidas en los manuales, procedimientos, circulares, guías e instructivos internos.</t>
  </si>
  <si>
    <t>ÁREA DE NEGOCIACIÓN DE INVERSIONES - 2017</t>
  </si>
  <si>
    <t>RAMIRO JOSÉ RODRÍGUEZ SEVERICHE - Gerente de Área Negociación de Inversiones</t>
  </si>
  <si>
    <t>ERIK HUMBERTO NIEVES ESPITIA</t>
  </si>
  <si>
    <t>RGFIN02</t>
  </si>
  <si>
    <t>Llevar a comité integral de riesgos la propuesta del acuerdo de la creacion del Comité de Inversiones.</t>
  </si>
  <si>
    <t>Gerente Area de 
Negociación de Inversiones</t>
  </si>
  <si>
    <t>Acta de Comité Integral de Riesgos No. 196 del 20 de noviembre de 2017</t>
  </si>
  <si>
    <t>N-A</t>
  </si>
  <si>
    <t>RGFIN11</t>
  </si>
  <si>
    <t>Realizar la solicitud al Area de Servicios Administrativos de instalar un casillero cuyo propósito sera depositar los celulares de los profesionales del area hasta que se resuelva la inquietud y se dé la claridad a la aplicabilidad de esta norma al Área de Negociación de Inversiones teniendo en cuenta que no es una mesa de dinero</t>
  </si>
  <si>
    <t>Gerente Area de Negociación de Inversiones</t>
  </si>
  <si>
    <t>Memorando inteno No. 20173500201103 del 29 de septiembre de 2017</t>
  </si>
  <si>
    <t>Realizar la evaluación al Sistema de Administración de Riesgo Operativo- SARO- implementado en FONADE, tomando como referencia los requisitos normativos establecidos por la Superintendencia Financiera de Colombia SFC (Capítulo XXIII de la Circular Básica Contable y Financiera 100 de 1995) y las disposiciones contenidas en los manuales, procedimientos, circulares, guías e instructivos internos.</t>
  </si>
  <si>
    <t>MARY YAZMIN VERGEL - Gerente Unidad- Área de Planeación y Gestión de Riesgos</t>
  </si>
  <si>
    <t>• No se evidencia la identificación, valoración de riesgos y el establecimiento de controles, en nuevos negocios bajo la metodología establecida en Sistema de Administración de Riesgo Operativo de FONADE, de no hacerlo, podría conllevar a no controlar ni gestionar posibles riesgos potenciales de la entidad, y el posible incumplimiento el numeral 3.1.1 Identificación del Capítulo XXII Reglas relativas a la administración del riesgo operativo de la SFC, literal d).</t>
  </si>
  <si>
    <t>RGRIE01</t>
  </si>
  <si>
    <t>1) Realizar mesa de trabajo con los gerentes de las áreas de Gestión Operativa de Planes y Programas Estratégicos, y de Gestión Comercial para proponer los responsables, lineamientos, responsabilidades y para determinar como llevar a cabo el proceso de revisión y ajuste de la metodología de prima por riesgo.</t>
  </si>
  <si>
    <t>1) Area de Planeación y Gestión de Riesgos, área de Gestión Operativa de Planes y Programas Estratégicos y área de Gestión Comercial</t>
  </si>
  <si>
    <t>1) Formato de Asistencia y Acta de reunión</t>
  </si>
  <si>
    <t>Acta No.1  09 agosto 2017 y 04 de septiembre 2017, debidamente firmada por los asistentes 
FAP601 control de asistencia de:21/07/2017, 09/08/2017 y 04/09/2017</t>
  </si>
  <si>
    <t>2) Formular la propuesta de política para que se realice la identificación de riesgos para los nuevos negocios, así como la función y/o responsabilidad  a cargo de las Gerencias de las áreas misionales, para que en desarrollo del procedimiento de  nuevos negocios cumplan con esta actividad; así como la obligación del rol de los gestores de riesgo para que apoyen esta labor; y presentarla para su visto bueno en el Comité de Riesgos.</t>
  </si>
  <si>
    <t>2) Area de Planeación y Gestión de Riesgos</t>
  </si>
  <si>
    <t>2) Propuesta de política</t>
  </si>
  <si>
    <t>Acta de reunión interna No.193- comité integral de riesgos del 22/09/2017, radicado No.201735000002066
documento: presentación politica RO.ppt.</t>
  </si>
  <si>
    <t>3) Ajustar el Manual de Gestión de Riesgos operativos incorporando la política de identificación de riesgos en nuevos negocios y las responsabilidades de las gerencias de área y obligaciones de los gestores de riesgo de áreas misionales.</t>
  </si>
  <si>
    <t>Área de Planeación y Gestión de Riesgos</t>
  </si>
  <si>
    <t>Manual Riesgo Operativo Ajustado</t>
  </si>
  <si>
    <t>Firma por parte del miembro de Junta Directiva, del Acuerdo que reglamenta la nueva versión el Manual de Gestión de Riesgos Operativos V,7 y oficialización en el catalogo documental de FONADE</t>
  </si>
  <si>
    <t xml:space="preserve">4) Notificar a los Gerencias de área misionales respecto de la política de identificación de riesgos para los nuevos negocios avalada por el Comité Integral de Riesgos y  y el plan de trabajo para la generación de Perfiles de Riesgos de nuevos negocios </t>
  </si>
  <si>
    <t>4) Memorando</t>
  </si>
  <si>
    <t>5) Capacitar a los gestores de riesgo de las áreas misionales en la metodología de identificación y evaluación de riesgos para nuevos negocios</t>
  </si>
  <si>
    <t>3) Manual Riesgo Operativo Ajustado</t>
  </si>
  <si>
    <t xml:space="preserve">6) Adelantar la identificación de riesgos en los nuevos negocios que se presenten y presentar los resultados en el Comité de Negocios. </t>
  </si>
  <si>
    <t>Áreas misionales</t>
  </si>
  <si>
    <t>Plantillas excel o informes de perfil de riesgo</t>
  </si>
  <si>
    <t xml:space="preserve">Queda pendiente la identificación de riesgos en los nuevos negocios del Comité de Negocios. </t>
  </si>
  <si>
    <t>RGCHU16</t>
  </si>
  <si>
    <t>1) Formular la propuesta de política sobre el alcance de los programas de capacitación a proveedores críticos precisando que estarán dirigido a los contratistas de prestación de servicos profesionales y de apoyo; y presentarla para visto bueno del comité Integral de Riesgos</t>
  </si>
  <si>
    <t>1) Propuesta de política</t>
  </si>
  <si>
    <t>2) Ajustar el Manual de Gestión de Riesgos operativos incorporando la política de sobre el alcance de la capacitación a proveedores críticos</t>
  </si>
  <si>
    <t>RGMYB14</t>
  </si>
  <si>
    <t>1) Realizar la actualización de riesgos y controles del proceso de Gestión de Riesgos de acuerdo al cronograma del SARO</t>
  </si>
  <si>
    <t>Perfil de Riesgo Operativo actualizado proceso Gestión de Riesgos</t>
  </si>
  <si>
    <t>Realizar la evaluación al Sistema de Administración de Riesgo de Lavado de Activos - SARLAFT- implementado en FONADE, considerando su estructura, etapas, elementos, características y operaciones autorizadas; lo anterior, verificando los requisitos normativos establecidos por la Superintendencia Financiera de Colombia, disposiciones contenidas en los manuales, procedimientos, circulares, guías e instructivos internos.</t>
  </si>
  <si>
    <t>SISTEMA DE ADMINISTRACIÓN DE RIESGO DE LAVADO DE ACTIVOS Y FINANCIACIÓN DEL TERRORISMO - SARLAFT – 2016</t>
  </si>
  <si>
    <t>Registro de 
modificaciones</t>
  </si>
  <si>
    <t>1) Solicitar la inclusión en Junta Directiva, de los informes trimestrales a cargo de Revisoría Fiscal con relación al SARLAFT.</t>
  </si>
  <si>
    <t>Subgerencia Financiera</t>
  </si>
  <si>
    <t>Actas de Junta Directiva 601  - 06-12-2016 - Presentación de los informas de Revisoría Fiscal frente al SARLAFT.</t>
  </si>
  <si>
    <t>2) Verificar que se haya presentado el informe a través de la revisión de las actas de junta directiva.</t>
  </si>
  <si>
    <t>Actas de junta directiva.</t>
  </si>
  <si>
    <t>Revisar el proceso de Evaluación de Proyectos, a partir de la verificación de convenios y contratos específicos y tomando como referencia la normatividad externa, los manuales, procedimientos, circulares, guías e instructivos internos.</t>
  </si>
  <si>
    <t>EVALUACIÓN DE PROYECTOS - 2016</t>
  </si>
  <si>
    <t>AURA EUNICE PEREZ ROSAS - Gerente de Unidad de Banca de Inversión y APPs.</t>
  </si>
  <si>
    <t>Formalizar y reglamentar a nivel interno y de conformidad con las directrices del Sistema de Gestión de la Calidad, el objeto, alcance, condiciones generales, actividades y registros requeridos para la prestación de nuevos servicios que realiza el área como:
o Asesoría, seguimiento, acompañamiento, capacitación, formulación y evaluación de iniciativas de emprendimiento empresarial.
o Recepción, revisión, clasificación de la información y documentación presentada por los promotores o gestores de proyectos.
Lo anterior, con el objeto que todas las actividades y gestión que realiza el área, queden documentadas, ya que a la fecha el proceso cuenta con un solo procedimiento el PMI501 Evaluación de Proyectos, el cual se orienta fundamentalmente a servicios de evaluación de proyectos.</t>
  </si>
  <si>
    <t>REVPR01</t>
  </si>
  <si>
    <t>2. Actualización del procedimiento de Evaluación de Proyectos incluyendo los lineamientos y las herramientas suministradas por el cliente. (Procedimiento Borrador PMI 501)</t>
  </si>
  <si>
    <t>Proceso Evaluación de Proyectos</t>
  </si>
  <si>
    <t>Procedimiento de Evaluación de Proyectos Ajustado</t>
  </si>
  <si>
    <t>3. Solicitar la modificación del Procedimiento PMI 501 al área de organización y métodos. (Solicitud de Modificación del Procedimiento PMI 501)</t>
  </si>
  <si>
    <t>4.Gestión de aprobación del procedimiento modificado. (Memorando de solicitud de aprobación del Procedimiento PMI)</t>
  </si>
  <si>
    <t>Fortalecer y mantener de manera adecuada los registros de las capacitaciones que realiza la Entidad para el Contrato 20141931 Bancoldex – Innpulsa, ya que de la muestra seleccionada, se pudo verificar, que la mayoría de estas, quedan en los formatos internos de Bancoldex y no de FONADE, lo cual puede generar dificultades en la trazabilidad de soportes de las capacitaciones, además no se encontró evidencia de las presentaciones que se realizan, este factor de capacitación contribuye a la mitigación de errores y riesgos que se pueden presentar en el proceso de evaluación por medio de la prevención y entrenamiento a los evaluadores.</t>
  </si>
  <si>
    <t xml:space="preserve">
2. Actualización del procedimiento de Evaluación de Proyectos incluyendo los lineamientos y las herramientas suministradas por el cliente. (Procedimiento Borrador PMI 501)</t>
  </si>
  <si>
    <t xml:space="preserve">
3. Solicitar la modificación del Procedimiento PMI 501 al área de organización y métodos. (Solicitud de Modificación del Procedimiento PMI 501)</t>
  </si>
  <si>
    <t>4.Gestión de aprobación del procedimiento modificado. (Memorando de solicitud de aprobación del Procedimiento PMI )</t>
  </si>
  <si>
    <t>Fecha de Elaboración del Plan de mejoramiento (dd/mm/aa):</t>
  </si>
  <si>
    <t>Gestión documental 2015</t>
  </si>
  <si>
    <t>Subgerencia Administrativa y Servicios Administrativos.</t>
  </si>
  <si>
    <t xml:space="preserve">LUIS EVELIO RODRIGUEZ BERBESI Gerente Máster con asignación de obligaciones del área de Servicios Administrativos . DRA. MAYERLY CONSUELO LÓPEZ MAHECHA Subgerente Administrativa.                                                                                                                                                                                                                                                          </t>
  </si>
  <si>
    <t>Se realizará una pieza gráfica para dar a conocer las nuevas Tablas de Retención Documental aprobadas.
Reformulada.  Se modificó la fecha de cierre de acuerdo con solicitud 20154300307443</t>
  </si>
  <si>
    <t>Servicios Administrativos</t>
  </si>
  <si>
    <t>Auditoria realizada antes del junio de 2017</t>
  </si>
  <si>
    <t xml:space="preserve">Se encuentra en actualización y elaboración de TRD de acuerdo a la última estructuración de la entidad Resolución 411 del 14 de diciembre de 2017, de un total de 27 areas, solo se evidencian  actas de reuniones de las areas de ACI, planeacion, contabilidad y gestion comercial (5 areas) , no se evidencia por medio de pieza grafica para dar a conocer las nuevas tablas de retención documental descrita en las acciones de un total de 27 areas </t>
  </si>
  <si>
    <t>Control de asistencia de reuniones realizadas con las áreas.</t>
  </si>
  <si>
    <t>Se modifico la ficha de cierre de acuerdo con solicitud  20154300307443</t>
  </si>
  <si>
    <t>Se realizará capacitaciones a cada área con el fin de dar a conocer el instrumento archivístico para su aplicación.
Reformulada.  Se modificó la fecha de cierre de acuerdo con solicitud 20154300307443</t>
  </si>
  <si>
    <t xml:space="preserve">Se encuentra en actualización y elaboración de TRD de acuerdo a la última estructuración de la entidad Resolución 411 del 14 de diciembre de 2017. Se realizarón reuniones de Actualización de TRD con al áreas. de un total de 27 areas, solo se evidencian  actas de reuniones de las areas de ACI, planeacion, contabilidad y gestion comercial (5 areas) , no se evidencia por medio de pieza grafica para dar a conocer las nuevas tablas de retención documental descrita en las acciones. </t>
  </si>
  <si>
    <t>RGRIE04</t>
  </si>
  <si>
    <t>Se realizará la asignación de firma digital y firma digitalizada a las personas autorizadas para firmar correspondencia Interna de manera digital, imposibilitando la opción de imprimir comunicaciones internas, de acuerdo a la Circular 04 de 2012.</t>
  </si>
  <si>
    <t>Se realizó la asignación de 28 firmas digitales (token) y digitalizadas con el fin de iniciar el proceso de elaboración de comunicaciones internas,pero debido a cambios de estructura organizacional se estan cambiando 17 firmas   por lo tanto existe un avance del 60%. faltan Asignación de 11 firmas digitales TOKEN</t>
  </si>
  <si>
    <t>Actas de entrega de firma digital</t>
  </si>
  <si>
    <t>Porcentaje Alcanzado</t>
  </si>
  <si>
    <t>Gestión documental 2016</t>
  </si>
  <si>
    <t xml:space="preserve">Blanca Irene Echavaria Lotero (Subgerente Administrativo) Hector Amar Gil (Gerente Senior Area de servicios administrativos)                                                                                                                                                                                                                                                              </t>
  </si>
  <si>
    <t>La política de gestión documental no incluye el componente de cooperación, articulación y coordinación entre las diferentes áreas, incumpliendo lo establecido en el Decreto 1080 de 2015 Artículo 2.8.2.5.6 Componentes de la política de gestión documental.</t>
  </si>
  <si>
    <t>RGFIN 30</t>
  </si>
  <si>
    <t xml:space="preserve"> Presentación y aprobación por parte del Comité Institucional de Desarrollo Administrativos de la formulación del documento.</t>
  </si>
  <si>
    <t>FAP300 Acta de Reunión Interna del Comité Institucional de Desarrollo Administrativo (28/02/2017) Se observó la presentación y aprobación de la política de gestión documental en el Comité Institucional de Desarrollo Administrativo; la cual incluye el componente de cooperación, articulación y coordinación entre las diferentes áreas,</t>
  </si>
  <si>
    <t>Realizar una campaña bimensual por medio de piezas gráficas a dar a conocer e implementar la Política de Gestión Documental actualmente aprobada.</t>
  </si>
  <si>
    <t xml:space="preserve">                                                                                                                                                                                                 
 Realizar el seguimiento respectivo al cumplimiento de los planes de acción respecto  a las TRD por medio de la matriz de control establecida por el Área de Servicios Administrativos.</t>
  </si>
  <si>
    <t xml:space="preserve"> Fortalecer la formulación del Plan Institucional de Archivos  ya se presentaron las debilidades expuestas en el informe, lo que podría conllevar a una limitación en el alcance de los planes, programas y proyectos a corto, mediano y largo plazo, que permiten desarrollar la función archivística de la entidad en un período determinado.  </t>
  </si>
  <si>
    <t xml:space="preserve">Realizar mesa de trabajo con  áreas de la entidad con el fin de fortalecer el alcance de los planes, programas y proyectos a corto, mediano y largo plazo del Plan Institucional de Archivos (PINAR). </t>
  </si>
  <si>
    <t>Auditoria realizada antes del junio de 2018</t>
  </si>
  <si>
    <t>FAP300 Acta de Reunión Interna (30/03/2017) Se evidenció mesa de trabajo entre las áreas de Planeación y Gestión de Riesgos, Servicios Administrativos y Tecnología de la Información, para el fortalecimiento  de los planes, programas y proyectos del PINAR</t>
  </si>
  <si>
    <t xml:space="preserve"> Realizar la presentación y aprobación del  Plan Institucional de Archivos (PINAR) por parte del Comite Institucional de Desarrollo Administrativo.</t>
  </si>
  <si>
    <t>Auditoria realizada antes del junio de 2019</t>
  </si>
  <si>
    <t>FAP300 Acta de Reunión Interna del Comité Institucional de Desarrollo Administrativo (31/0572017).Se observó la presentación y aprobación del PINAR en el Comité Institucional de Desarrollo Administrativo en su sesión de mayo de 2017</t>
  </si>
  <si>
    <t xml:space="preserve">Gobierno Corporativo </t>
  </si>
  <si>
    <t>Organización y Metodos,Talento Humano y Servicios Administrativos.</t>
  </si>
  <si>
    <t>Las acciones del plan de acción vigencia 2015, no se cumplieron en su totalidad, en lo relacionado con el comité de institucional de desarrollo administrativo, la toma de acciones frente a los resultados de los indicadores de gobierno y la modificación del comité de gerencia. lo anterior, genera que las debilidades sean recurrentes y no se subsanen, en consecuencia no se fortalece el gobierno corporativo en la entidad.</t>
  </si>
  <si>
    <t xml:space="preserve">         RGFIN 27</t>
  </si>
  <si>
    <t>Proyectar propuesta de modificación del articulo primero "Conformación" de la Resolución No. 070 del 02 de marzo de 2016, del Comité Institucional de Desarrollo Administrativo, con el fin de incluir el Asesor Jurídico como miembro con voz y voto.</t>
  </si>
  <si>
    <t>Area de Planeación y Gestión de Riesgos</t>
  </si>
  <si>
    <t xml:space="preserve">Se evidenció la proyección de la propuesta de resolución de modificación del Comité Institucional de Desarrollo Administrativo; la cual fue trabajada en dos (2) sesiones del Comité (21 y 24 de marzo de 2017); se encuentra pendiente incorporar los cambios que se requieran de acuerdo al Modelo Integrado de Planeación y Gestión Versión 2. FAP300 Acta de Reunión Interna del Comité Institucional de Desarrollo Administrativo (21 y 24 de marzo de 2017) </t>
  </si>
  <si>
    <t>Presentar la propuesta de resolución al Comité Institucional de Desarrollo Administrativo para su aprobación</t>
  </si>
  <si>
    <t xml:space="preserve">Se presentó en Comité Institucional de desarrollo administrativo del 21/03/2017 (acta No.43), en el punto 3 del orden del día. Se describen las gestiones y conceptos emitidos por la Asesoria Juridica referente a su participación en este comité (CIDA). Acta de reunión interna No.43- Comité Institucional de desarrollo administrativo del 21/03/2017 y otras comunicaciones referidas en esta.
Disponible en el catalogo documental de la entidad.
http://www.fonade.gov.co/CatalogoDocumental/procesos/subversion/SGC/Registros/18_Actas%20comite%20desarrolo%20institucional/2017/acta%2043%20Marzo.pdf </t>
  </si>
  <si>
    <t xml:space="preserve">         RGFIN 30</t>
  </si>
  <si>
    <t>Gestionar trámite de firma ante el Gerente General de FONADE</t>
  </si>
  <si>
    <t>Pendiente la firma por parte del gerente General de la nueva resolución del Comité Institucional de Gestión y Desempeño, que se ajustó teniendo en cuenta lo dispuesto en el decreto 1499 de 2017,presentada en la sesión 57 del mes de noviembre  de 2017.</t>
  </si>
  <si>
    <t xml:space="preserve">http://www.fonade.gov.co/CatalogoDocumental/procesos/subversion/SGC/Registros/18_Actas%20comite%20desarrolo%20institucional/2017/acta%2043%20Marzo.pdf (acta 43)
http://www.fonade.gov.co/CatalogoDocumental/procesos/subversion/SGC/Registros/18_Actas%20comite%20desarrolo%20institucional/2017/acta%2044%20Marzo.pdf (acta 44)...Durante las sesiones 43 y 44 se realizó la revisión y modificación de la resolución del Comité Institucional de Desarrollo Administrativo C.I.D.A, la cual no pudo llevarse a firma del Gerente Genral dadas las observaciones por parte del Asesor Jurídico y posterior renuncia del Dr. Ariel Aduen. (correo electrónico)
Dada esta circunstacia se solicitó reprogramar la fecha de entrega teniendo en cuenta lo dispuesto en el decreto 1499 de 2017, derogándose y creándose el documento borrador de la resolución del Comité Institucional de Gestión y Desempeño. En el cual participaron todos los miembros del C.I.D.A en la sesión No.57 del mes de noviembre a espera de firma de la Gerente General (E).
Finalmente, con el cambio de administración y posesión del nuevo Gerente General en enero de 2018; se está revisando de nuevo la redacción y edición por parte de la alta gerencia para firma del Dr. Balcazar
</t>
  </si>
  <si>
    <t>Realizar piezas de comunicación que permitan la promoción de los principios y valores éticos en la Entidad.</t>
  </si>
  <si>
    <t>Equipo de Comunicaciones y Relaciones Corporativas</t>
  </si>
  <si>
    <t xml:space="preserve">Se generaron varias  piezas de sensibilizacion para promocionar la  participacion  en la firma del compromiso de integridad y transparencia:
*ESTAMOS EN LA CONSTRUCCIÓN DEL CÓDIGO GENERAL DE INTEGRIDAD - PARTICIPA: 29/07/2017
*Te invitamos a participar de la suscripción del "Compromiso de Integridad y Transparencia": 25/07/2017, 02, 04,08,11,17 y 18 de agosto 2017.
Por otra parte, en la pagina web: dia nacional de la prevension de lavado de activos:27/10/2017, convocatoria interna para promover los 5 valores del codigo de integridad: 31/05/2017.
Concurso de dibujo infantil liderado por el área de Talento Humano. 
También Fonade participó en el concurso del Día Nacional del Servidor Público donde se exaltan valores éticos y de servicio
</t>
  </si>
  <si>
    <t>Fortalecer los mecanismos internos para la divulgación de la información generada por las distintas Áreas de la Entidad.</t>
  </si>
  <si>
    <t xml:space="preserve">Se envió pieza comunicacional para sensibilizar a las áreas en la publicacion de temas de gestión :
Cuéntanos..: 12/06/2017
El 24/07/2017 se envió correo previa aprobacion del Gerente General,  a los gerentes de unidad y gerentes de convenio, solicitando informacion para ser publicada:  Firma de convenios, prórrogas, entre otros,  que puedan ser publicados por nuestros medios y redes sociales.
Pieza comunicacional: #EnFonadeTodosContamos-22/11/2017, invitando a las áreas a enviar información de la gestión realizada, para ser publicada. Pieza comunicacional del 12/06/2017 
correo electrónico enviado:
De: Jbedoyaa@fonade.gov.co
Enviado: lunes, 24 de julio de 2017 10:57
Para: Gerentes de Unidad; Gerentes de Convenios
Cc: aaduen@fonade.gov.co; tdehoyos@fonade.gov.con
Asunto: Remisión de información para publicación. 
Pieza del 22/11/2017
</t>
  </si>
  <si>
    <t xml:space="preserve"> Incluir dentro de Plan Institucional de Capacitación acciones formativas sobre el cuidado del medio ambiente</t>
  </si>
  <si>
    <t>Area de Servicios Administrativos</t>
  </si>
  <si>
    <t>se evidencio que dentro del Plan Institucional de Capacitación se incluyeron acciones formativas sobre el cuidado del medio ambiente  "Crecimiento verde y buen gobierno" . Plan de capacitacion</t>
  </si>
  <si>
    <t>Realizar reunión de intercambio de experiencias y buenas prácticas con otras entidades publicas sobre buen obierno y eficiencia administrativa (Comite Sectorial)</t>
  </si>
  <si>
    <t>Area de Organización y Métodos y Area de Planeación y Gestión de Riesgos</t>
  </si>
  <si>
    <t>Se realizó la reunión de intercambio de experiencias de buen gobierno y eficiencia administrativa en el marco del Comité Sectorial ejecutado en el DNP el 29 de junio de 2017. Control de asistencia del Comité Sectorial del 2017/06/29. la actividad se cumplio hasta el dia 19 de junio de 2017 con la realización del comité sectorial.</t>
  </si>
  <si>
    <t>Fortalecer la formulación del plan de gestión ambiental, en los diferentes programas y subprogramas, con el fin de asegurar que se ejecuten actividades que permitan un manejo adecuado de los recursos naturales, alineados con la Directiva No.1 de 2016 y Directiva No. 02 de 2015.</t>
  </si>
  <si>
    <t>RGPPE21</t>
  </si>
  <si>
    <t xml:space="preserve">Fortalecer el Plan de Gestión Ambiental con la inclusión de Directrices y Normativa de Responsabilidad Ambiental Empresarial adoptada en el Sistema Legal Ambiental Colombiano, así como normas para el manejo de residuos líquidos, sólidos y peligrosos.              </t>
  </si>
  <si>
    <t xml:space="preserve">Se e videnció que se realizo el Plan de Gestión Ambiental con la inclusión de Directrices y Normativa de Responsabilidad Ambiental Empresarial adoptada en el Sistema Legal Ambiental ..PIGA PDF FONADE FINAL 2017 #6 MARCO NORMATIVO Pag 8            </t>
  </si>
  <si>
    <t xml:space="preserve"> Fortalecer el programa de buenas prácticas ambientales empresariales establecido en el PGA, generando nuevos subprogramas para ampliar las actividades de la Entidad (consumo de agua. consumo de energía, consumo de materiales e insumos, generación de residuos sólidos, separación en la fuente, generación de aparatos eléctricos y electrónicos -RAEEs- generación de reisduos biológicos, confort ambiental )</t>
  </si>
  <si>
    <t>Se observó que se realizo  buenas prácticas ambientales empresariales establecido en el PGA, generando nuevos subprogramas.                                                                                             PIGA PDF FONADE FINAL 2017 7. FORMULACIÓN DEL PLAN…9
7.1 Programa integral de Gestión Ambiental....9
7.2 Estrategias en materia de Desempeño Ambiental..10
7.3 Cumplimiento de la normativa ambiental a través de los Programas del pga.10
8. PROGRAMAS DE GESTIÓN AMBIENTAL INTERNA…14
9.PLAN DE SENSIBILIZACIÓN..14
9.1 Objetivos del Plan de Sensibilización…15
9.2 Contenido del proceso de sensibilización...15
10. PROGRAMA USO EFICIENTE DE LOS RECURSOS…15
10.1 Ahorro y Uso Eficiente de la Energía Eléctrica..15
10.1.1 Justificación...15
10.1.2 Objetivos…15
10.1.3 Racionalización del Consumo de Energía..16
10.1.4 Sugerencias en el Programa..16
10.1.4.1 Reducción en el Consumo..16
10.1.4.2 Consumo de Energía..17</t>
  </si>
  <si>
    <t>Fortalecer y ampliar los indicadores generados para el seguimiento y cumplimiento de las metas establecidas, relacionadas con cada uno de los subprogramas del Plan de Gestión. El fortalecimiento recae sobre los indicadores existentes que miden las actividades relacionadas con las Directivas Presidenciales 1 y 2 ya adoptadas por Fonade y la ampliación de indicadores se proyecta para la normatividad ambiental que se incluya en el fortalecimiento general del Plan de Gestión Ambiental a 2017 direccionado a la Sostenibilidad y Responsabilidad Ambiental Empresarial.</t>
  </si>
  <si>
    <t>Se verificó que se actualizaron y ampliaron  los indicadores generados para el seguimiento y cumplimiento de las metas establecidas, relacionadas con cada uno de los subprogramas del Plan de Gestión, se relizaron nuevas matrices para los indicadores existentes que miden las actividades relacionadas                                                                                                                                                      Plan de Gestión Ambiental a 2017. PIGA PDF FONADE FINAL 2017 #17. SEGUIMIENTO Y MEDICIÓN..30
17.1 Mapa de Indicadores de Gestión…30
17.2 Plan de Mejoramiento continuo y acciones en la implementación del Plan de
Gestión Ambiental 2017 – 2018</t>
  </si>
  <si>
    <t>Derecho de autor y licenciamiento</t>
  </si>
  <si>
    <t xml:space="preserve">TECNOLOGIA DE LA INFORMACION
SERVICIOS ADMINISTRATIVOS </t>
  </si>
  <si>
    <t>ANGEL REINALDO NUNCIRA
HECTOR MARIO AMAR</t>
  </si>
  <si>
    <t>CELENY GONZALEZ PARRA</t>
  </si>
  <si>
    <t xml:space="preserve">Realizar la conciliación del inventario físico vs. El aplicativo de “inventarios”, una vez concluido el proceso de “baja” de equipos informáticos, y proceder a los ajustes pertinentes, teniendo en cuenta por Ej. que los 5 servidores que aún se encuentran en la ciudad de Medellín y sumados en el total de equipos mostrado en la Tabla No.01, no se identificaron en el inventario para el grupo 221-equipos de comunicación y computación, como tampoco en el listado: “baja por obsolescencia e inservibles”, que soporta el proceso que está en curso; con el propósito de contar con cifras consistentes respecto al inventario de estos equipos. 
</t>
  </si>
  <si>
    <t>RGTIN16</t>
  </si>
  <si>
    <t xml:space="preserve">Realizar mesa de trabajo con el área de tecnologías de la información para identificar la discriminación de servidores por placa. </t>
  </si>
  <si>
    <t>FAP 601 control de asistencia y/o acta de la reunión.</t>
  </si>
  <si>
    <t xml:space="preserve">acta de reunión interna  del 27 de julio de 2017 </t>
  </si>
  <si>
    <t xml:space="preserve">Concluir el proceso de actualización y/o adquisición de licencias MICROSOFT de acuerdo al memorando No. 20174100068723-04/04/2017, teniendo en cuenta que a la fecha de la auditoria -28/03/2017 las licencias MICROSOFT propiedad de FONADE, no cuentan con contrato de soporte y mantenimiento; lo anterior con el fin de evitar que la Entidad este expuesta al riesgo de no tener todo el Software debidamente licenciado. 
Nota: Se consideró lo expuesto en memorando No.20174300085823-19-04-2017. Se ajustó la descripción de la observación, omitiendo lo relacionado con licenciamiento ORACLE, lo cual está dentro de los términos para su actualización y/o gestión. </t>
  </si>
  <si>
    <t>Realizar la compra de licencias CAL para usuarios  nombrados, cuentas de servicios, usuarios de administración de la plataforma tecnológica soportada en tecnología Microsoft de acuerdo al presupuesto asignado para la vigencia 2017.</t>
  </si>
  <si>
    <t>Área de Tecnologías de la Información</t>
  </si>
  <si>
    <t>Licencias CAL suscritas a nombre de Fonade y/o contrato u orden de compra.</t>
  </si>
  <si>
    <t>30/072017</t>
  </si>
  <si>
    <t>orden de compra del artículo Microsoft®Windows®ServerCAL 
License/SoftwareAssurancePac k Government OLP 1License NoLevel UsrCAL, R18-01633 No licencias 640
ruta:
https://fonade.sharepoint.com/sites/tecnologia/Documentos%20compartidos/Forms/AllItems.aspx?slrid=040c439e%2Dc010%2D5000%2De0ef%2D2e541cf508d2&amp;FolderCTID=0x012000199C47BBE518DE43BDC5156807D40FB9&amp;id=%2Fsites%2Ftecnologia%2FDocumentos%20compartidos%2FAUDITORIAS%20INTERNAS%2FA%2EDERECHOS%20DE%20AUTOR%2FSoprte%20Licencias%20CAL%2FCAL%20de%20Windows%20%2D%20CPC%2D200231438%20Orden%20de%20Compra%20de%20Licencias%20Open%20de%20Microsoft%2Epdf&amp;parent=%2Fsites%2Ftecnologia%2FDocumentos%20compartidos%2FAUDITORIAS%20INTERNAS%2FA%2EDERECHOS%20DE%20AUTOR%2FSoprte%20Licencias%20CAL</t>
  </si>
  <si>
    <t>Realizar la conciliación del inventario físico vs. Aplicativo de “inventarios” y ajustar  las cifras una vez concluido el proceso de “baja”.</t>
  </si>
  <si>
    <t xml:space="preserve">
Informe consolidado de inventarios, de equipos de computo y servidores.</t>
  </si>
  <si>
    <t xml:space="preserve">reporte general de activos a 31 de octubre de 2017 </t>
  </si>
  <si>
    <t xml:space="preserve"> Establecer el destino de los monitores, mouse y teclados de los equipos en proceso de baja, teniendo en cuenta que en la visita a la bodega de “bajas” no se observaron, como tampoco en el listado de inventarios u otro documento que mencione su ubicación, por consiguiente no hay claridad de lo sucedido con estos elementos</t>
  </si>
  <si>
    <t>Realizar informe de la baja realizada estableciendo con claridad el destino de los  monitores, mouse y teclados de los equipos de computo solicitados para dar de baja durante  el 2016, firmado por los responsables.</t>
  </si>
  <si>
    <t xml:space="preserve">Informe detallado que describa con claridad el destino dado a los monitores, teclados y mouse, de los 29 equipos solicitados para dar de baja en la vigencia 2016. </t>
  </si>
  <si>
    <t>acta de reunión interna  del 17 de agosto de 2017</t>
  </si>
  <si>
    <t>Consolidar en un archivo, el software utilizado para la operación de la Entidad, incluido el necesario para el entorno de desarrollo, donde se mencione la fuente de verificación de su licenciamiento, que permita consultar datos como: tipo de licencia, modalidad, número de usuarios, vencimiento u otros que apliquen, lo anterior como parte del control “CTRGTIN40 control sobre licenciamiento de software”, debido a que en la ejecución de la auditoria, se identificó que esta información se encuentra dispersa, lo cual dificulta su consulta y revisión, ante requerimientos internos o externos</t>
  </si>
  <si>
    <t xml:space="preserve">Diligenciar la matriz de las licencias de la Entidad  y ubicarla en el ONE DRIVE de Tecnología </t>
  </si>
  <si>
    <t xml:space="preserve">Matriz de Licencias </t>
  </si>
  <si>
    <t>Matriz de licencias FONADE.xlsx
https://fonade.sharepoint.com/sites/tecnologia/Documentos%20compartidos/Forms/AllItems.aspx?slrid=98aa4c9e%2D504f%2D5000%2De0ef%2D2730d6b0b16b&amp;FolderCTID=0x012000199C47BBE518DE43BDC5156807D40FB9&amp;id=%2Fsites%2Ftecnologia%2FDocumentos%20compartidos%2FAUDITORIAS%20INTERNAS%2FA%2EDERECHOS%20DE%20AUTOR</t>
  </si>
  <si>
    <t xml:space="preserve">(OB)
 Revisar el listado de inventarios para el grupo 224-Sistemas de programación, con el fin de identificar las licencias que no están en uso e iniciar el proceso de “baja” si se requiere, dado la situación mencionada en el punto  2.3 cifras conciliadas a diciembre 2016 y Tablas No.08 comparativo costos licencias  y  Tabla No.09 Licencias SharePoint del presente informe; de tal forma que los valores del  sistema de inventarios para este grupo (224), guarden relación con los valores controlados por el área de Tecnología de la Información. </t>
  </si>
  <si>
    <t>De acuerdo al análisis realizado, si se identifican licencias para dar de baja, realizar la solicitud  de "baja de licencias"</t>
  </si>
  <si>
    <t xml:space="preserve">Tecnología de la información </t>
  </si>
  <si>
    <t>Documento de solicitud de baja de licencias  al área de Servicios Administrativos.</t>
  </si>
  <si>
    <t>Memorando con radicado 20174100230953 20/11/2017</t>
  </si>
  <si>
    <t>BASES DE DATOS</t>
  </si>
  <si>
    <t xml:space="preserve">TECNOLOGIA DE LA INFORMACION
PAGADURIA
</t>
  </si>
  <si>
    <t>ANGEL REINALDO NUNCIRA
JOSE MANUEL MELO</t>
  </si>
  <si>
    <t xml:space="preserve">Según lo detallado en el punto 6.5.1 y cuadro No.10 del  informe final , se evidencia incumplimiento en actividad del plan de acción propuesto para atender la auditoria del año 2016:” Se revisarán las observaciones realizadas en el informe sobre estos aplicativos (CONTRATACIÓN- DISCOVERER), con el fin de realizar los ajustes pertinentes e informándole al usuario para que radique los casos en la herramienta de gestión "Aranda" para los que no se encuentran dentro del alcance de los ya radicados”, en consecuencia, las debilidades identificadas no han sido subsanadas. </t>
  </si>
  <si>
    <t>RGTIN07</t>
  </si>
  <si>
    <t>Realizar una mesa de trabajo con los usuarios reportados en el informe de la auditoria de aplicativos.</t>
  </si>
  <si>
    <t xml:space="preserve">Tecnología de la Información </t>
  </si>
  <si>
    <t xml:space="preserve">Acta de Reunión.
</t>
  </si>
  <si>
    <t>Acta reunión interna 20174100001256 del 27/09/2017.</t>
  </si>
  <si>
    <t>Si requiere, el usuario debe radicar los formatos FDI-460, para realizar los ajustes solicitados.</t>
  </si>
  <si>
    <t>Formatos FDI-460 radicados en Aranda.</t>
  </si>
  <si>
    <t xml:space="preserve">FDI460 CASO 1822.
Acta reunión interna 20174100001256 del 27/09/2017.
</t>
  </si>
  <si>
    <t xml:space="preserve">Atender las recomendaciones plasmadas en los informes de monitoreo expedidos por el contratista UNE, ya que se observó que en los 3 meses revisados (abril, mayo y junio 2017- cuadro No.7) éstas son reiterativas, al igual que la cantidad de objetos inválidos listados, por lo tanto, se puede ver afectado el rendimiento y operatividad de las bases de datos.  </t>
  </si>
  <si>
    <t>RGTIN03</t>
  </si>
  <si>
    <t xml:space="preserve"> Verificar el informe de monitoreo del mes de julio para verificar si los objetos inválidos fueron solucionados con la migración de Oracle 12C.
</t>
  </si>
  <si>
    <t xml:space="preserve">Documento de Verificación del informe de UNE identificando los objetos a corregir por el equipo de sistemas de Información.
</t>
  </si>
  <si>
    <t xml:space="preserve">Solicitar la validación y corrección con los ingenieros de desarrollo de TI. </t>
  </si>
  <si>
    <t>Informe de monitoreo de UNE del mes de noviembre para la verificación de los objetos inválidos solucionados.</t>
  </si>
  <si>
    <t>https://fonade.sharepoint.com/sites/tecnologia/Documentos%20compartidos/Forms/AllItems.aspx?slrid=98aa4c9e%2D504f%2D5000%2De0ef%2D2730d6b0b16b&amp;FolderCTID=0x012000199C47BBE518DE43BDC5156807D40FB9&amp;id=%2Fsites%2Ftecnologia%2FDocumentos%20compartidos%2FAUDITORIAS%20INTERNAS%2FA%2EBASE%20DE%20DATOS</t>
  </si>
  <si>
    <t xml:space="preserve">Determinar las tablas transaccionales de los aplicativos de la Entidad e identificar las correspondientes al registro de auditoria para cada una, de acuerdo a lo descrito en el numeral 6.2.1 del  informe final, con el fin de dar cumplimiento a la aplicación del control CTRGTIN05 Implementación y verificación de los registros de eventos.  </t>
  </si>
  <si>
    <t xml:space="preserve">RGTIN35 </t>
  </si>
  <si>
    <t>Sobre los sistemas de información críticos definidos en el BIA se formulara el cronograma de trabajo para la identificación y documentación de las tablas transaccionales y tablas de auditoria.</t>
  </si>
  <si>
    <t>Identificación de los sistemas información y cronograma</t>
  </si>
  <si>
    <t>Gestionar con el proveedor de SEVINPRO para determinar las tablas transaccionales del sistema.</t>
  </si>
  <si>
    <t xml:space="preserve">Comunicación enviada al proveedor de SEVINPRO y respuesta </t>
  </si>
  <si>
    <t>https://fonade.sharepoint.com/sites/tecnologia/Documentos%20compartidos/Forms/AllItems.aspx?slrid=98aa4c9e%2D504f%2D5000%2De0ef%2D2730d6b0b16b&amp;FolderCTID=0x012000199C47BBE518DE43BDC5156807D40FB9&amp;id=%2Fsites%2Ftecnologia%2FDocumentos%20compartidos%2FAUDITORIAS%20INTERNAS%2FA%2EBASE%20DE%20DATOS%2FSoporte%20%20Tablas%20Transaccionales</t>
  </si>
  <si>
    <t xml:space="preserve"> Documentar el procedimiento de consulta de trazabilidad de las transacciones electrónicas críticas, en los diferentes portales, tomando como referencia lo descrito en el numeral 6.2.3 del informe final, en atención a lo establecido en el circular 038 de la SUPERFINANCIERA que menciona en el numeral 7.6.2.5 Administración de los datos “implementar prácticas para transacciones electrónicas que sean sensitivas y críticas para la organización, velando por su integridad y autenticidad”.</t>
  </si>
  <si>
    <t>RGTIN35</t>
  </si>
  <si>
    <t>Consolidar en un documento los manuales de usuario de las entidades financieras, en donde se especifique la consulta del histórico transaccional por usuario</t>
  </si>
  <si>
    <t xml:space="preserve">Manuales de usuario de las entidades bancarias y revisión en portales empresariales de su funcionamiento </t>
  </si>
  <si>
    <t xml:space="preserve">Correo electrónico y sus anexos
De: Jmelo
Enviado el: martes, 17 de octubre de 2017 02:52 p.m.
Para:  &lt;cgonzal1@fonade.gov.co&gt;
</t>
  </si>
  <si>
    <t>Documentar el procedimiento de consulta de trazabilidad de las transacciones electrónicas críticas, en los diferentes portales, tomando como referencia lo descrito en el numeral 6.2.3 del informe final, en atención a lo establecido en el circular 038 de la SUPERFINANCIERA que menciona en el numeral 7.6.2.5 Administración de los datos “implementar prácticas para transacciones electrónicas que sean sensitivas y críticas para la organización, velando por su integridad y autenticidad”.</t>
  </si>
  <si>
    <t>Confirmar el funcionamiento del log transaccional de los bancos documentado anteriormente, a través de la realización de un muestreo</t>
  </si>
  <si>
    <t xml:space="preserve">Muestreo del log histórico de las operaciones efectuadas por los funcionarios del área de pagaduría autorizados. </t>
  </si>
  <si>
    <t xml:space="preserve">Definir las acciones necesarias para culminar el uso de la herramienta SEMAFORO desarrollada internamente por la Subgerencia Técnica y el tratamiento a la información histórica manejada por esta, en coordinación con el área de Tecnología de la Información y así salvaguardar dicha información de acuerdo con las directrices de la Entidad, lo anterior en cumplimiento del control CTRGTIN11 Control único de operaciones en los registros de las Base de Datos. </t>
  </si>
  <si>
    <t>RGTIN41, RGTIN46</t>
  </si>
  <si>
    <t xml:space="preserve">Informar a las Gerencias de unidad que deben realizar el análisis de los indicadores programados por las Gerencias de Convenio Vs los reales, a corte 31  de agosto de 2017, con objeto de generar la última medición en esta herramienta GESCON-SEMÁFORO.
</t>
  </si>
  <si>
    <t xml:space="preserve">Memorando informando a los Gerentes de Unidad,  la fecha de cierre de la herramienta GESCON- SEMÁFORO.
</t>
  </si>
  <si>
    <t>memorando N° 20172900183793: 31/08/2017</t>
  </si>
  <si>
    <t>RGTIN41, RGTIN47</t>
  </si>
  <si>
    <t>Convocar a mesa de trabajo al Área de Tecnología de la Información con el fin de informar el cierre de la Herramienta de GESCON- SEMAFORO, y determinar los pasos a seguir para darle tratamiento a la información</t>
  </si>
  <si>
    <t xml:space="preserve">Acta de reunión, para el cierre de la dirección web. </t>
  </si>
  <si>
    <t>acta de reunión interna radicado N° 20172900201163, del 29 - 09 - 2017</t>
  </si>
  <si>
    <t>RGTIN41, RGTIN48</t>
  </si>
  <si>
    <t>Gestionar por parte de la Subgerencia Técnica con el Área de Tecnologías de la Información las acciones definidas en la reunión, orientadas al tratamiento de la información histórica y cierre definitivo de la herramienta.</t>
  </si>
  <si>
    <t>Memorando y/o acta de reunión interna que certifique el cierre definitivo de la Herramienta GESCON-SEMAFORO</t>
  </si>
  <si>
    <t>acta de reunión interna del 13 - 10 - de 2017</t>
  </si>
  <si>
    <t>De haber casos radicados en Aranda, se asignaran al Ingeniero para su respectiva solución</t>
  </si>
  <si>
    <t>Formatos de desarrollo puesta en producción.</t>
  </si>
  <si>
    <t>Pruebas de usuario y paso a producción del  caso No.1822 (28/09/2017)- aplicativo de contratación .</t>
  </si>
  <si>
    <t xml:space="preserve">FDI460 CASO 1822.
Acta reunión interna 20174100001256 del 27/09/2017.
Correos electrónicos enviados al usuario, para coordinar las pruebas. </t>
  </si>
  <si>
    <t>Gobierno en Línea- GEL TIC para servicios y TIC para gobierno abierto</t>
  </si>
  <si>
    <t>Tecnología de la Información, Organización y Métodos, Servicios Administrativos, Talento Humano, Equipo de comunicaciones,  Gestión de Riesgos.</t>
  </si>
  <si>
    <t xml:space="preserve">
Mary Yazmin Vergel, Beatriz Amalia Sanchez, Angel Reinaldo Nuncira, Hector Mario Amar</t>
  </si>
  <si>
    <t>ANGELA PARRA VILLAMIL
CELENY GONZALEZ PARRA</t>
  </si>
  <si>
    <t>(NC)Se identificó el no cumplimiento de lo descrito en el procedimiento PDI013 “Comunicaciones y relaciones corporativas v03”, numeral 6.2. Monitoreo De Medios - Actividad 1: Recibir información: “… Nota: el ejercicio de monitoreo es contratado con firma externa especialista en el tema”, teniendo en cuenta que durante la evaluación del control CTRGCOM005: Seguimiento a la información publicada en los medios de comunicación, a corte 11/05/2017, no se contaba con este servicio</t>
  </si>
  <si>
    <t>RGCOM03</t>
  </si>
  <si>
    <t>Solicitud de modificación del procedimiento PDI013 Comunicaciones y relaciones corporativas</t>
  </si>
  <si>
    <t xml:space="preserve">procedimiento actualizado </t>
  </si>
  <si>
    <t>PDI013 Comunicaciones y relaciones corporativas V.4, publicado en el SGC</t>
  </si>
  <si>
    <t>Se establece que los componentes de la estrategia Gobierno en Línea – GEL: TIC para servicios y TIC para Gobierno abierto, objeto de la presente auditoria, indican un avance de implementación del 72% y 80% respectivamente; lo cual denota incumplimiento en los plazos establecidos en el Decreto 1078 de 2015 “Único reglamentario del Sector de Tecnologías de la Información y las Comunicaciones”, que plantea un cumplimento de 100% al cierre 2016, para los dos componente mencionados.</t>
  </si>
  <si>
    <t>Realizar el análisis de los resultados de la evaluación del FURAG y de los aspectos descriptos en el informe Final de la auditoria, con el objetivo de identificar los aspectos que tuvieron un bajo puntaje.
Plantear plan de trabajo</t>
  </si>
  <si>
    <t>Área de Tecnologías de la Información.
Área de Servicios Administrativos
Área de Planeación Riesgos</t>
  </si>
  <si>
    <t>Plan de trabajo</t>
  </si>
  <si>
    <t>https://fonade.sharepoint.com/:x:/r/sites/tecnologia/_layouts/15/WopiFrame.aspx?sourcedoc=%7B39A5017D-D2D6-43CB-B204-AEB1CBB9691B%7D&amp;file=Analisis%20de%20TIC%20SERVICIOS%20-TIC%20GOBIERNO.xlsx&amp;action=default&amp;IsList=1&amp;ListId=%7B4AE78B70-D3C2-442E-AE60-5029317AABBC%7D&amp;ListItemId=280</t>
  </si>
  <si>
    <t>RGTIN42</t>
  </si>
  <si>
    <t xml:space="preserve">Ejecutar Plan de Trabajo Definido, para los dos componentes: TIC servicios y TIC gestión </t>
  </si>
  <si>
    <t>Área de Tecnologías de la Información.
Área de Servicios Administrativos
Área de Planeación y gestión de Riesgos.</t>
  </si>
  <si>
    <t>Soportes de la ejecución del plan.</t>
  </si>
  <si>
    <t>(OB)Precisar el resultado de las consultas y/o gestiones adelantadas ante los entes externos, respecto a la no aplicabilidad para FONADE, de los subcriterios: “Toma de decisiones” y “Ventanillas únicas”, con el fin de contar con los soportes que sustenten su no adopción dentro de los términos establecidos y evitar incumplimientos frente a seguimientos posteriores a nivel interno como externo; en razón a lo expuesto durante la ejecución de la auditoria por el Líder GEL</t>
  </si>
  <si>
    <t>Llevar a cabo la reunión con el MINTIC y documentar los temas tratados:definir formalmente la no aplicabilidad de Ventanilla Única  y Toma de Decisiones para FONADE</t>
  </si>
  <si>
    <t>Área de Tecnologías de la Información.</t>
  </si>
  <si>
    <t xml:space="preserve">Acta de reunión </t>
  </si>
  <si>
    <t>https://fonade.sharepoint.com/sites/tecnologia/Documentos%20compartidos/Forms/AllItems.aspx?slrid=d418439e%2D6082%2D5000%2D2601%2D61c18b64ce88&amp;FolderCTID=0x012000199C47BBE518DE43BDC5156807D40FB9&amp;id=%2Fsites%2Ftecnologia%2FDocumentos%20compartidos%2FAUDITORIAS%20INTERNAS%2FGEL%2FActa%20MINTIC%2Etif&amp;parent=%2Fsites%2Ftecnologia%2FDocumentos%20compartidos%2FAUDITORIAS%20INTERNAS%2FGEL</t>
  </si>
  <si>
    <t>Plan de continuidad del negocio-PCN</t>
  </si>
  <si>
    <t>Gestión de Riesgos, Tecnología de la Información, Servicios Administrativos, Talento Humano.</t>
  </si>
  <si>
    <t xml:space="preserve">
Mary Yazmin Vergel, Angel Reinaldo Nuncira, Hector Mario Amar, Beatriz Amalia Sanchez</t>
  </si>
  <si>
    <t xml:space="preserve"> (NC)Se evidenció que la estrategia  de continuidad del Negocio, se encuentra incompleta, toda vez que desde el mes mayo del 2016  no se cuenta con el Centro Alterno de Operaciones-CAO; como  también  está desactualizada debido a :  el Análisis de Impacto al Negocio-BIA y Plan de Recuperación de Desastres- DRP no se ajustan a la situación actual de la Entidad, no se ha realizado el informe de mantenimiento al plan desde su implementación, actividades del plan de acción de auditorías anteriores  no cumplidas en los términos propuestos, desviación en la ejecución del plan de pruebas, no hay seguimiento a los compromisos registrados en la ejecución de pruebas del año 2015, entre otros aspectos; lo cual  conlleva al incumplimiento de lo descrito en los numerales: 7.5.2 Gestión de Riegos, de la circular 038 de la superintendencia Financiera:” Implementar, probar y mantener un proceso para administrar la continuidad de la operación de la entidad, que incluya elementos como: prevención y atención de emergencias, administración de crisis, planes de contingencia para responder a las fallas e interrupciones específicas de un sistema o proceso y capacidad de retorno a la operación normal” y numeral 3.1.3.1. Administración de la continuidad del negocio de la circular 041 del 2007.</t>
  </si>
  <si>
    <t>Redefinir, formalizar e implementar la estructura de gobierno de continuidad de negocio, incluyendo el rol de oficial de continuidad de negocio</t>
  </si>
  <si>
    <t>Gerencia General, Gerente de las áreas de Tecnología de la Información, Talento Humano, Servicios Administrativos, Planeación y Gestión de Riesgos, Organización y métodos</t>
  </si>
  <si>
    <t>Definición de funciones</t>
  </si>
  <si>
    <t xml:space="preserve">Resolución 411 " Por la cual se determinan las áreas de trabajo del Fondo Financiero de Proyectos de Desarrollo - FONADE y se establecen sus funciones" </t>
  </si>
  <si>
    <t xml:space="preserve">Gestionar la actualización del BIA, acorde con el contexto actual de la Entidad, y documentar y publicar sus resultados
</t>
  </si>
  <si>
    <t xml:space="preserve">
Gerente de las áreas de Tecnología de la Información, Talento Humano, Servicios Administrativos, Planeación y Gestión de Riesgos</t>
  </si>
  <si>
    <t>BIA actualizado</t>
  </si>
  <si>
    <t>Acta No.46, radicado No. 20171300000606, que a la fecha del seguimiento (11/07/2017)  esta en proceso de firmas.
ANÁLISIS DE IMPACTO AL NEGOCIO -BIA 2017.pdf
https://www.fonade.gov.co/CatalogoDocumental/riesgos/subversion/SAR/SARO/Plan_de_continuidad/CatalogoPCN.htm</t>
  </si>
  <si>
    <t>Generar un documento de mantenimiento de la estrategia de continuidad acorde con los resultados del BIA y de las pruebas ejecutadas, así los compromisos generados en las mismas y demás elementos para su actualización; y gestionar su aprobación, teniendo en cuenta los cambios normativos, organizacionales así como los aspectos identificados en la auditoria según memorando 20161200239133</t>
  </si>
  <si>
    <t>Gerente de las áreas de Tecnología de la Información, Talento Humano, Servicios Administrativos, Planeación y Gestión de Riesgos</t>
  </si>
  <si>
    <t>Actas y/o documento del plan de mantenimiento</t>
  </si>
  <si>
    <t>Acta No.48 Comité Institucional de Desarrollo Administrativo. 
Mantenimiento PCN.pdf. 
PAP478 MANTENIMIENTO Y REVISIÓN POR LA DIRECCIÓN 
DEL PLAN DE CONTINUIDAD DEL NEGOCIO, V,02</t>
  </si>
  <si>
    <t>Contratar el servicio de arrendamiento para el Centro Alterno de Operaciones (CAO) y verificar el estado de los servicios</t>
  </si>
  <si>
    <t>Servicios Administrativos - Tecnología de la Información y Gestión de Riesgos</t>
  </si>
  <si>
    <t xml:space="preserve">contrato de instalaciones y adecuación. </t>
  </si>
  <si>
    <t>Adecuaciones de la infraestructura del CAO</t>
  </si>
  <si>
    <t xml:space="preserve">contratos 20171256-20171257
</t>
  </si>
  <si>
    <t xml:space="preserve">
Memorando No.20171300254893:  28/12/2017.  Se solicita nuevo plazo debido a que no se concluyo la actividad a diciembre 2017
fecha anterior 31/12/2017, nueva fecha 31/03/2018</t>
  </si>
  <si>
    <t>Se evidenció que la estrategia  de continuidad del Negocio, se encuentra incompleta, toda vez que desde el mes mayo del 2016  no se cuenta con el Centro Alterno de Operaciones-CAO; como  también  está desactualizada debido a :  el Análisis de Impacto al Negocio-BIA y Plan de Recuperación de Desastres- DRP no se ajustan a la situación actual de la Entidad, no se ha realizado el informe de mantenimiento al plan desde su implementación, actividades del plan de acción de auditorías anteriores  no cumplidas en los términos propuestos, desviación en la ejecución del plan de pruebas, no hay seguimiento a los compromisos registrados en la ejecución de pruebas del año 2015, entre otros aspectos; lo cual  conlleva al incumplimiento de lo descrito en los numerales: 7.5.2 Gestión de Riegos, de la circular 038 de la superintendencia Financiera:” Implementar, probar y mantener un proceso para administrar la continuidad de la operación de la entidad, que incluya elementos como: prevención y atención de emergencias, administración de crisis, planes de contingencia para responder a las fallas e interrupciones específicas de un sistema o proceso y capacidad de retorno a la operación normal” y numeral 3.1.3.1. Administración de la continuidad del negocio de la circular 041 del 2007.</t>
  </si>
  <si>
    <t>Implementar lo definido en el documento de mantenimiento de la estrategia de continuidad del negocio</t>
  </si>
  <si>
    <t>Tecnología de la Información, Talento Humano, Servicios Administrativos, y Gestión de Riesgos</t>
  </si>
  <si>
    <t>matriz de actividades y su estado.</t>
  </si>
  <si>
    <t xml:space="preserve">Concluir las actividades propuestas en el plan de mantenimiento, relacionadas con actualización de las caracterizaciones,   actualización de documentos </t>
  </si>
  <si>
    <t>Tema presentado en reunión No.58 del CIDA:27/12/2017 (acta en elaboración a 08/02/2018).
Memorando No.20172700250013:28/12/2017
Plan de actividades PCN.xlsx</t>
  </si>
  <si>
    <t xml:space="preserve">
Memorando No.20171300254893:  28/12/2017, se solicita ampliación del plazo debido a  que esta en proceso de actualización las caracterizaciones de los procesos, identificación de actividades criticas, alineación con las funciones definidas en la resolución 411 de 2017, entre otros lineamientos. 
fecha anterior 31/12/2017, nueva fecha 31/04/2018</t>
  </si>
  <si>
    <t>Actualizar las caracterizaciones de los procesos (Gestión Administrativa, Gestión del Capital Humano, Gestión de Tecnologías de la Información y Gestión de Riesgos) acorde con la estructura de gobierno de continuidad definida</t>
  </si>
  <si>
    <t>caracterización actualizada</t>
  </si>
  <si>
    <t xml:space="preserve">Memorando  No. 20171300219463 del 30 de octubre de 2017: se solicita ampliar plazo debido a que para la definición de las caracterizaciones en contingencia se requiere que las las caracterizaciones de los procesos estén actualizadas, lo cual esta en proceso  y tener en cuenta  la definición de funciones de la resolución  411 diciembre 2017. 
 Fecha anterior 31/10/2017, nueva fecha 31/03/2018
</t>
  </si>
  <si>
    <t>Actualizar las Tablas de Retención documental (TRD) acorde  con la estructura de gobierno de continuidad definida</t>
  </si>
  <si>
    <t xml:space="preserve">TRD actualizadas </t>
  </si>
  <si>
    <t>Memorando No.20171300219463: 30/10/2017.  Se solicita ampliar plazo, debido a que se encuentra alineado con la actualización de las TRD de la entidad y con la definición de funciones de la resolución 411 de diciembre 2017.  
fecha anterior 31/12/2017, nueva fecha 31/03/2018</t>
  </si>
  <si>
    <t>Gobierno en Línea- GEL Seguridad y Privacidad de la Información</t>
  </si>
  <si>
    <t xml:space="preserve">Mary Yazmin Vergel, Angel Reinaldo Nuncira, Hector Mario Amar,Beatriz Amalia Sanchez
</t>
  </si>
  <si>
    <t>(OB) Revisar el aplicativo de nómina y ajustarlo de considerarse necesario, para incluir el control de manejo de cuentas de usuarios, para las siguientes novedades: "Incapacidad/Licencia/Compensatorios/Comisiones" de acuerdo a lo descrito en el numeral 7.2 Anexo No. 2, del procedimiento PAP463, dado que no se confirmó su aplicación, en pruebas de funcionalidad realizadas con el usuario líder, para la evaluación del control “CTRGADM117-Gestión de usuarios”, y así evitar el uso de cuentas de usuarios que no estén activos en la Entidad, con las implicaciones que esto conlleva</t>
  </si>
  <si>
    <t xml:space="preserve"> RGTIN44</t>
  </si>
  <si>
    <t>Realizar los ajustes al aplicativo de nomina,  según pruebas de usuario  y realizar el paso a producción</t>
  </si>
  <si>
    <t xml:space="preserve"> área de Tecnologías de la Información </t>
  </si>
  <si>
    <t xml:space="preserve">Ajustes en el aplicativo </t>
  </si>
  <si>
    <t>FAP094 SOLICITUD DE ADQUISICION, DESARROLLO  Y PUESTA EN PRODUCCION DE SOFTWARE- caso 1616</t>
  </si>
  <si>
    <t>(OB)
Actualizar y publicar el  manual  MAP804 Manual de gestión de seguridad de la información, para contar con los lineamientos en materia de seguridad y privacidad aplicables a la Entidad, teniendo en cuenta: el concepto de la asesoría jurídica descritos en el memorando N°20161100260323 del 11/11/2016, retroalimentación de las áreas  a la revisión del documento preliminar, declaración de aplicabilidad de los controles (ISO 27002:2013), aspectos técnicos, roles y responsabilidades, plan de acción abierto con la Revisoría Fiscal; en razón a que este proceso se inició hace un año, según memorando N°20151300284323 del 17/11/2015. Evaluando la pertinencia de integrar las políticas, lineamientos y procedimientos de privacidad y tratamiento de información personal, que en la versión actual se describe en uno de sus anexos</t>
  </si>
  <si>
    <t xml:space="preserve">Gestionar la aprobación y publicación del MAP804 Manual de Gestión de Seguridad de la Información.
</t>
  </si>
  <si>
    <t>Tecnologia de la Información</t>
  </si>
  <si>
    <t>Manual actualizado y publicado.</t>
  </si>
  <si>
    <t>Acta No.51 CIDA: 30/08/2017- punto 6 del orden del día. 
MAP804 Manual de Gestión de Seguridad de la Información_OYM_25102017.docx
FAP601 control de asistencia- de las diferentes reuniones para la actualización del documento.</t>
  </si>
  <si>
    <t>(OB)
Adoptar lo referido por la Asesoría Jurídica en el memorando N°20161100260323 del 11/11/2016, respecto al tratamiento de datos personales, como también gestionar ante la alta dirección, la contratación para la consultoría “Diagnóstico del estado actual de la Entidad en cuanto al cumplimiento de la Ley 1581/2012 y sus decretos reglamentarios (Aspectos jurídicos y técnicos)”, con el fin de evitar incumplimientos de los marcos normativos aplicables a la Entidad</t>
  </si>
  <si>
    <t>Gestionar la aprobación de la política de Tratamiento de Datos Personales, alineado con la aprobación del MAP804 Manual de Gestión de Seguridad de la Información</t>
  </si>
  <si>
    <t>Acta de aprobación de la politica</t>
  </si>
  <si>
    <t>Se observó acta No.45  del Comité Institucional de Desarrollo Administrativo- 27/03/2017. En el punto 10 de orden del día se presento la politica de datos personales.
Actividad alienada con la actualización del  MAP804 manual de gestión de seguridad de la información.</t>
  </si>
  <si>
    <t>Acta No.45 CIDA: 27/03/2017. Punto 10 del orden del día y anexo No.1</t>
  </si>
  <si>
    <t xml:space="preserve">(R)
Actualizar perfil de riesgo operativo, incluyendo riesgos relacionados con la protección de datos personales, en aspectos operativos y financieros, debido a que el riesgo RGRIE18, hace referencia exclusivamente al  impacto reputacional. </t>
  </si>
  <si>
    <t>Revisar y actualizar el perfil de riesgo operativo para considerar los riesgos relacionados con la protección de datos personales</t>
  </si>
  <si>
    <t xml:space="preserve">Riesgos referentes a protección de datos personales. </t>
  </si>
  <si>
    <t>Perfil de riesgo procesos de Riesgos y Tecnologías de la información.
Contrato No.20171068
documento: Plan de Gestión de proyecto y Cronograma del proyecto Datos P.pdf</t>
  </si>
  <si>
    <t>inf ejecutivo</t>
  </si>
  <si>
    <t xml:space="preserve">Verificar que las quejas interpuestas por acoso laboral y la gestión realizada por el Comité de Convivencia Laboral se encuentren dentro de los lineamientos de la normatividad legal vigente.
</t>
  </si>
  <si>
    <t>Talento Humano</t>
  </si>
  <si>
    <t>Se corroboró que el procedimiento PAP 623 "Trámite de Queja por Acoso Laboral", no contempla en su normatividad y documentos asociados la Resolución No. 440 de 2016 de conformación del Comité de Convivencia Laboral 2016-2018, sino por el contrario incorpora la Resolución No. 155 de 2012, la que conformó el Comité para el periodo 2012-2014 y ya se encuentra derogada.</t>
  </si>
  <si>
    <t>ÁREA DE TALENTO HUMANO
MIEMBROS COMITÉ DE CONVIVENCIA LABORAL</t>
  </si>
  <si>
    <t>Solicitud de modificación en el CIC del Procedimiento PAP623  “Trámite de Queja por Acoso Laboral".</t>
  </si>
  <si>
    <t>1). Realizar la solicitud de modificación al Procedimiento PAP 623 “Trámite de Queja por Acoso Laboral".</t>
  </si>
  <si>
    <t>Se informa que esta actividad quedará realizada a mas tardar el 09 de marzo de 2018, mediante la radicación del CIC para la respectiva modificación del procedimiento, con la respectiva propuesta del procedimiento, según lo establecido en el procedimiento PDI 301 Control de Documentos.</t>
  </si>
  <si>
    <t>Versión final del  Procedimiento PAP623  “Trámite de Queja por Acoso Laboral".</t>
  </si>
  <si>
    <t>2). Realizar el ajuste y revisión del porcedimiento hasta la aprobación por parte del Gerente de Organización y Métodos.</t>
  </si>
  <si>
    <t>Una vez radicada la solicitud de modificación, se procedera a realizar los ajustes al procedimiento  PAP623  “Trámite de Queja por Acoso Laboral" y así obtener la versión final.</t>
  </si>
  <si>
    <t>Se evidenció que el Reglamento de Trabajo de FONADE no se encuentra conforme a lo dispuesto en la Resolución No. 652 de 2012 y No. 1356 de 2012, respecto a la conformación del Comité y el término para efectuar sus reuniones.</t>
  </si>
  <si>
    <t>ÁREA DE TALENTO HUMANO</t>
  </si>
  <si>
    <t>Proyecto de Reglamento de Trabajo de FONADE</t>
  </si>
  <si>
    <t>1). Revisar  y ajustar el Reglamento de Trabajo de FONADE</t>
  </si>
  <si>
    <t>31-12-20187</t>
  </si>
  <si>
    <t>Reglamento de Trabajo de FONADE aprobado</t>
  </si>
  <si>
    <t>2). Aprobar por parte de la Alta Gerencia.</t>
  </si>
  <si>
    <t xml:space="preserve">Se informa que esta actividad quedará finalizada a mas tardar el 31 de marzo de 2018. El Área de Talento Humano presentará a la Alta Gerencia el Reglamento de Trabajo modificado con el fin de gestionar la aprobación del mismo. </t>
  </si>
  <si>
    <t>Al 31 de diciembre de 2017, no se contaba con está evidencia; no obstante, esta aprobación del  Reglamento Interno de Trabajo se llevará a cabo a mas tardar el 31 de marzo de 2018. 
Evidencia:Reglamento de Trabajo de FONADE aprobado</t>
  </si>
  <si>
    <t>No se comprobó en la vigencia 2016, la presentación a la Alta Dirección del informe anual de resultados de la gestión del Comité de Convivencia Laboral conformado mediante la Resolución 510 de 2014, incumpliéndose con lo establecido en el numeral 8 del artículo 6 de la Resolución 652 de 2012.</t>
  </si>
  <si>
    <t>2). Incluir en el Procedimiento PAP 623 “Trámite de Queja por Acoso Laboral" controles para que se presenten los informes anuales de la gestión del Comité de Convivencia Laboral a la alta dirección.</t>
  </si>
  <si>
    <t>Se verificó que el procedimiento PAP623 “Trámite de Queja por Acoso Laboral “ no indica dentro de sus actividades, el momento en que se deben realizar las reuniones ordinarias, ya que siempre que se reciba una queja, es necesario convocar a reunión extraordinaria; la falta de claridad en el procedimiento sobre el momento en que se efectúan las reuniones ordinarias puede generar confusión sobre el tipo de reunión que el Comité va a llevar a cabo para analizar los casos de acoso laboral,  y a que se incumpla la Resolución No. 652 de 2012 en su artículo 9º,  teniendo en cuenta que las reuniones ordinarias se requiere realizarlas cada tres meses.</t>
  </si>
  <si>
    <t>Incluir en el procedimiento PAP 623 “Trámite de Queja por Acoso Laboral" controles para propender por la oportunidad para realizar las reuniones ordinarias y las extraordinarias.</t>
  </si>
  <si>
    <t>Realizar las acciones respectivas para la modificación del memorando No. 20124400249943 del 03 de diciembre de 2012 radicado en ORFEO, ya que este no corresponde al documento mediante el cual se estableció el procedimiento para la elección de los representantes de los servidores públicos de FONADE, contemplado en la Resolución 510 de 2014.</t>
  </si>
  <si>
    <t>2). Incluir en el Procedimiento PAP 623 “Trámite de Queja por Acoso Laboral", controles para garantizar la integridad de los documentos relacionados con el CCL cargados en el ORFEO.</t>
  </si>
  <si>
    <t>Se evidenció que no existe Reglamento actualizado del Comité de Convivencia Laboral,  al que se refiere el numeral 5o  del Procedimiento PAP623 "Trámite de Queja por Acoso Laboral", teniendo en cuenta que el aportado fue con relación al Comité de Convivencia Laboral conformado mediante la Resolución No. 510 de 2014.</t>
  </si>
  <si>
    <t>Acta de CCL con decisión adoptada por sus miembros.</t>
  </si>
  <si>
    <t>Estudiar la pertinencia de establecer un nuevo Reglamento para el CCL, o por el contrario, de continuar con el actual, adoptándolo dentro del  PAP 623 “Trámite de Queja por Acoso Laboral".</t>
  </si>
  <si>
    <t>Se realizará a mas tardar el 23 de marzo de 2018, sesión con el Comité de Convivencia Laboral, con el fin de revisar la viabilidad y pertinencia de establecer un nuevo Reglamento para el CCL, o en su defecto continuar con el actual, adoptándolo dentro del  PAP 623 “Trámite de Queja por Acoso Laboral".</t>
  </si>
  <si>
    <t xml:space="preserve">Verificar que los incumlimientos declarados  baj0 el regimen privado y bajo el regimen del Estatuto de  General de Contratación de la  Administración  Pública  se encuentran  conformes a  los procedimientos y las disposiciones legales </t>
  </si>
  <si>
    <t xml:space="preserve">Subgerencia Aministrativa- Contratación </t>
  </si>
  <si>
    <t>• Se evidenció que a fecha de 30 de junio de 2017, no se ha dado cumplimiento a dos (2) de las actividades establecidas en el plan de mejoramiento de la Contraloría General de la República de la vigencia 2013: 1. “Elaboración de lista de chequeo de los documentos requeridos para la radicación del expediente, cuando se determine que es un incumplimiento”, 2. “Elaboración, aprobación del procedimiento de sanciones e incumplimientos”, lo cual puede acarrear sanciones de tipo disciplinario establecidas en la Ley 734 de 2002, teniendo en cuenta el tiempo de antigüedad de estas acciones</t>
  </si>
  <si>
    <t>RGADM111</t>
  </si>
  <si>
    <t>Subgerencia de Contratación</t>
  </si>
  <si>
    <t xml:space="preserve">LISTA DE CHEQUEO DE INCUMPLIMIENTO  Y PROCEDIMIENTO DE INCUMPLIMIENTO </t>
  </si>
  <si>
    <t xml:space="preserve">2) Se realizará una mesa de trabajo con el Área de Organización y Métodos, con el fin de revisar lo documentos.
3). Se realizarán los ajustes propuestos por el Área de  Organizacion y Métodos,  para continuar con el proceso.
4) Radicar los ajustes  sugeridos  por Organización y Mértodos  de las lista de chequeo  y el Procedimiento de incumplimientos.  </t>
  </si>
  <si>
    <t xml:space="preserve">• Establecer mecanismos que permitan mantener actualizado el estado de los incumplimientos bajo el régimen público y el régimen privado teniendo en cuenta que la mayoría están en trámite y su última actuación fue en el año 2015 y 2016, en donde hay actividades pendientes desde esos años para verificar. </t>
  </si>
  <si>
    <t>RGMYB12</t>
  </si>
  <si>
    <t>BASE DE DATOS, ACTAS DE REUNIÓN E INFORME DE AVANCE</t>
  </si>
  <si>
    <t xml:space="preserve">1) Actualizar la base de datos que se tiene con los incumplimientos y  el estado de cada uno.
2) Realizar gestión frente a los incumplimiento que no hayan tenido movimiento.
3) Informar que incumplimientos se han cerrado.
4) Realizar mesas de trabajo de seguimiento de la gestión de incumplimientos   </t>
  </si>
  <si>
    <t>La Subgerencia de Contratación, periódicamente realiza seguimiento a los incumplimientos y genera los respectivos informes de gestión requeridos en FONADE, mesas de trabajo y audiencias en el proceso de incumplimientos</t>
  </si>
  <si>
    <t>• Fortalecer el Sistema de Administración de Riesgo Operativo SARO, con la identificación de riesgos relacionados con los incumplimientos contractuales, con el fin de implementar controles que mitiguen la posible materialización de los mismos, previniendo futuras sanciones, reiterando la necesidad en dicha identificación para evitar que se pueda llegar a un presunto incumplimiento como lo sucedido con el contrato interadministrativo de la ESAP.</t>
  </si>
  <si>
    <t>RGPRO18</t>
  </si>
  <si>
    <t xml:space="preserve">Memorandos, correos y trámite de  procedimiento de escogencia de contratistas.   </t>
  </si>
  <si>
    <t>Instar a los Gerentes de Convenio e Interventores para que hagan un seguimiento pormenorizado en la ejecución de los contratos y reporten a la Subgerencia de Contratación con la debida oportunidad posibles incumplimientos, con el fin de inicira rápidamente los procesos a que haya lugar de acuerdo con lo pactado en el contrato y en las garantías que lo amparan. Así mismo se deberá tener en cuenta en la base de datos de oferentes que se está trabajando en la Subgerencia de Contratación aquellos contratistas que han presentado incumplimientos en la ejecución de los contratos suscritos con FONADE.</t>
  </si>
  <si>
    <t xml:space="preserve">La subgerencia de Contratación dio cumplimiento a la actividad , realizó capacitaciones a los colaboradores de la entidad sobre el inicio de trámite de incumplimientos, así mismo realizo reuniones con las Gerencias de Convenios para aclarar dudas en el tramite de incumplimientos </t>
  </si>
  <si>
    <t xml:space="preserve">• Verificar y actualizar la guía para la reclamación de pólizas GDI720 de la vigencia del 31 de enero de 2017, ya que incluye por ejemplo el Decreto 734 de 2012, el cual fue derogado por el Decreto 1510 de 2013.  </t>
  </si>
  <si>
    <t>RGPPE26</t>
  </si>
  <si>
    <t>ACTUALIZACIÓN DEL GDI720</t>
  </si>
  <si>
    <t>1) Se remitirá un memorando al Área de Organización y Métodos para que nos indiquen la actualización de la normativa.</t>
  </si>
  <si>
    <t>La subgerencia de Contratación solicito la a actualización de la Guía de Contratación, fue  publicada y actualizada en el mes de noviembre de 2017</t>
  </si>
  <si>
    <t>Realizar la evaluación de los estandares minimos de evalución y metodos en el tramite de vacaciones.</t>
  </si>
  <si>
    <t>Area de Talento Humano</t>
  </si>
  <si>
    <t>Fecha Fin Programada</t>
  </si>
  <si>
    <t xml:space="preserve">El procedimiento PAP603 V3 2017-03-17 establecido por la Entidad para la solicitud y trámite de las vacaciones   se encuentra desactualizado y no refleja la gestión actual en cuanto a la suscripción del acto administrativo de estas, el cual se encuentra a cargo de la Subgerencia Administrativa mediante delegación.     </t>
  </si>
  <si>
    <t>Verificar la realizacion adecuada del proceso de cierre y liquidación de convenios, contratos derivados, contratos de funcionamiento suscritos por Fonade</t>
  </si>
  <si>
    <t>Area de Gestión Contractual</t>
  </si>
  <si>
    <t xml:space="preserve">Realizar seguimiento constante a la ejecución de los contratos suscritos, para detectar oportunamente los inconvenientes que pueda tener el contratista en cuanto al cumplimiento de las obligaciones pactadas a fin de orientarlo sobre la mejor manera de cumplir las obligaciones o una vez conocido el incumplimiento hacer efectivas las sanciones y garantías del contrato, de manera expedita, observando los lineamientos de la Guía GDI721. </t>
  </si>
  <si>
    <t>RGPPE01</t>
  </si>
  <si>
    <t>Área  Gestión Contractual</t>
  </si>
  <si>
    <t>Informar cada dos meses, vía correo electrónico al interior de la entidad, la importancia de la aplicación  de la Guía  para la identificación oportuna, referente a las medidas contractuales adecuadas y/o aplicables en los casos de incumplimientos que se presenten durante la etapa contractual y postcontractual, por parte de supervisores e interventores.
Realizar reuniones bimestrales, con las Gerencias de Convenio, convocadas por los abogados del área Gestión Contractual, con el fin de realizar seguimiento a los inconvenientes presentados durante la  ejecución de los convenios y su contratación derivada.</t>
  </si>
  <si>
    <t>La Subgerencia de Contratación ha realizado capacitaciones sobre el proceso precontractual, contractual y postcontractual en la Entidad, adicionalmente, se continúan con las reuniones con los gerentes de Convenio, cuando así se requiere con el fin de realizar seguimiento a las solicitudes radicadas y los procesos en curso, se realzia el enfasis en los procesos de presuntos incumplimientos</t>
  </si>
  <si>
    <t>Verificar el cumplimiento de las politicas, normatividad vigente y el plan institucional de gestion ambiental</t>
  </si>
  <si>
    <t>Area de servicios Administrativos, Area de organización y Metodos Comunicaciones</t>
  </si>
  <si>
    <t>Se evidenció que actualmente no existe seguimiento y control  por parte de la Entidad sobre las reclamaciones administrativas, ya que no se puede determinar la cantidad de reclamaciones allegadas y cuál fue el trámite que se surtió sobre las mismas. Lo anterior, genera confusión al no encontrarse la concordancia entre la información reportada  por el Área de Servicios Administrativos, las Subgerencias y Asesoría Jurídica de la Entidad ya que la información solo queda consignada en el Sistema de Gestión Documental – ORFEO, una vez es gestionada por el Área encargada.</t>
  </si>
  <si>
    <t>RGADM19</t>
  </si>
  <si>
    <t>Area de Servicios Administrativos,  Área Organización y Métodos    Comunicaciones</t>
  </si>
  <si>
    <t>1. Se dará alcance a la recomendación con memorando en la cual se establen las directrices para llevar el control y seguimiento a las reclamaciones administrativas de la Entidad.</t>
  </si>
  <si>
    <t>4. Se enviará una pieza gráfica de Comunicaciones dando a conocer los cambios y aprobación del procedimiento de reclamaciones administrativas</t>
  </si>
  <si>
    <t xml:space="preserve">Documentar y formalizar el trámite de las reclamaciones administrativas con el fin de que exista lineamientos  concreto que permitan a la Entidad  tener claridad sobre la gestión que debe realizar frente a las mismas. </t>
  </si>
  <si>
    <t>1. Se dará alcance a la recomendación con memorando en la cual se establen las directrices paara llevar el control y seguimiento a las reclamaciones administrativas de la Entidad.</t>
  </si>
  <si>
    <t>Verificar que se realicen solicitudes y se inicien acciones judiciales conforme conforme a PAP 902 de "solicitud e inicio de acciones judiciales"</t>
  </si>
  <si>
    <t>Asesoria Juridica</t>
  </si>
  <si>
    <t>Se evidenció que no existe claridad sobre el estado y la cantidad de solicitudes de inicio de acciones judiciales que dirigen las Áreas a la Asesoría Jurídica, teniendo en cuenta que de las solicitudes que manifiesta la Asesoría jurídica se remitió ficha, ya se inició la acción judicial; así como de las veinte (20) solicitudes presentadas por la Asesoría, se encontró que figuran otras solicitudes de inicio de acción judicial en el aplicativo ORFEO, lo que conlleva a que exista falta de seguimiento y aplicación de control por parte de la Asesoría.</t>
  </si>
  <si>
    <t>1. Enviar un memorando a los gerentes de unidad, gerentes de convenio y subgerentes recordando que la radicacion de la Solicitud e Inicio de Acciones Judiciales se debe hacer en fisico en la Asesoría Jurídica con todos los formatos que indica el Procedimiento PAP 902.</t>
  </si>
  <si>
    <t xml:space="preserve">A traves del memorando con radicado No. 20171100047163  del 22 de febrero del 2017 se informó a las subgerencias y gerencias de unidad sobre los requisitos minimos para la radicacion de acciones judiciales. Con alcance a este memorando a traves del radicado No. 20171100187443 del 31 de agosto del 2017, se aclaró que los documentos soportes de la accion judicial deben de estar correctamente diligenciado.  </t>
  </si>
  <si>
    <t>Hoja4!A1</t>
  </si>
  <si>
    <t xml:space="preserve">2. una vez asignado el proceso al apoderado de la entidad, este deberá presentar un informe respecto a las acciones a seguir y la caducidad de la acción a mas tardar 15 días hábiles </t>
  </si>
  <si>
    <t>se presentaron dos informes por parte de los apoderados Gina Sotelo y Andres Montenegro</t>
  </si>
  <si>
    <t>Hoja5!A1</t>
  </si>
  <si>
    <t>No existe documentación que soporte las actuaciones que lleva a cabo la Asesoría Jurídica frente a las solicitudes de inicio de acción judicial como se evidenció en los casos expuestos en el numeral 6.1.3 del presente informe lo que genera desconocimiento sobre el trámite a cargo de los abogados en cuanto al inicio o no de las mismas y por ende desconocimiento de la etapa del procedimiento en que se encuentra dicha solicitud.</t>
  </si>
  <si>
    <t>SE MODIFICARÁ EL PAP 902 "Solicitud de Inicio de Acción Judicial" en el sentido de establecer los términos de conformidad con lo estipulado por la Ley en cada uno de los diferentes tipos de procesos.</t>
  </si>
  <si>
    <t>Se realizó la respectiva modificación ajustando el procedimiento a terminos de ley.</t>
  </si>
  <si>
    <t xml:space="preserve">PAP902 "Solicitud e inicio de acciones judiciales" </t>
  </si>
  <si>
    <t>No se cumple con el periodo de tiempo establecido en el procedimiento PAP902 de “Solicitud e inicio de acciones judiciales” en cuanto al estudio de las solicitudes de acciones judiciales por la Asesoría Jurídica, por lo cual, es necesario implementar controles para su cumplimiento y así evitar una posible pérdida de derechos ante la omisión y/o inoportunidad en la adopción de acciones judiciales.</t>
  </si>
  <si>
    <t>RGADM13</t>
  </si>
  <si>
    <t>Se evidenció que las áreas han solicitado el inicio de acciones judiciales de pago por consignación, sin embargo, la Asesoría Jurídica, de acuerdo a la información verificada, no ha efectuado actuación alguna frente a estas solicitudes, debido a que no ha realizado requerimientos al área, sobre correcciones o devoluciones de la solicitud, ni ha iniciado acciones judiciales, lo que genera incumplimiento del procedimiento PAP902, cuando determina que la Asesoría Jurídica debe verificar la solicitud en el término de (1) mes, para proceder a su iniciación, a su corrección o devolución.</t>
  </si>
  <si>
    <t>GESTIÓN DOCUMENTAL 2015</t>
  </si>
  <si>
    <t>GESTIÓN DOCUMENTAL 2016</t>
  </si>
  <si>
    <t>GOBIERNO CORPORATIVO</t>
  </si>
  <si>
    <t>PLAN DE CONTINUIDAD DEL NEGOCIO-PCN</t>
  </si>
  <si>
    <t>GOBIERNO EN LÍNEA- GEL SEGURIDAD Y PRIVACIDAD DE LA INFORMACIÓN</t>
  </si>
  <si>
    <t>DERECHO DE AUTOR Y LICENCIAMIENTO</t>
  </si>
  <si>
    <t>GOBIERNO EN LÍNEA- GEL TIC PARA SERVICIOS Y TIC PARA GOBIERNO ABIERTO</t>
  </si>
  <si>
    <t>Asesor Jurídico</t>
  </si>
  <si>
    <t>Porcentaje de cumplimiento de la totalidad de acciones del Plan de mejoramiento</t>
  </si>
  <si>
    <t>Porcentaje de cumplimiento de las acciones del Plan de mejoramiento a la fecha de corte</t>
  </si>
  <si>
    <t>Gerente de Servicios Administrativos - Gerente de Organización y Métodos</t>
  </si>
  <si>
    <r>
      <t xml:space="preserve">PENDIENTE: No se ha enviado la comunicación  a la subgerencia técnica, no se han cumplido las acciones anteriores.
</t>
    </r>
    <r>
      <rPr>
        <sz val="10"/>
        <color indexed="8"/>
        <rFont val="Arial"/>
        <family val="2"/>
      </rPr>
      <t xml:space="preserve">
</t>
    </r>
  </si>
  <si>
    <r>
      <t>Porcentaje de cumplimiento de las acciones del</t>
    </r>
    <r>
      <rPr>
        <b/>
        <sz val="10"/>
        <color indexed="8"/>
        <rFont val="Arial"/>
        <family val="2"/>
      </rPr>
      <t xml:space="preserve"> Plan </t>
    </r>
    <r>
      <rPr>
        <sz val="10"/>
        <color indexed="8"/>
        <rFont val="Arial"/>
        <family val="2"/>
      </rPr>
      <t>de mejoramiento a la fecha (Acciones cumplidas al corte de seguimiento / Acciones por cumplir al corte del seguimiento)</t>
    </r>
  </si>
  <si>
    <r>
      <t xml:space="preserve">Porcentaje de cumplimiento de la totalidad de </t>
    </r>
    <r>
      <rPr>
        <b/>
        <sz val="10"/>
        <color indexed="8"/>
        <rFont val="Arial"/>
        <family val="2"/>
      </rPr>
      <t>acciones</t>
    </r>
    <r>
      <rPr>
        <sz val="10"/>
        <color indexed="8"/>
        <rFont val="Arial"/>
        <family val="2"/>
      </rPr>
      <t xml:space="preserve"> del Plan de mejoramiento (Acciones cumplidas al corte de seguimiento / Acciones del plan)</t>
    </r>
  </si>
  <si>
    <t>RGPPE05</t>
  </si>
  <si>
    <r>
      <t>RGPPE34</t>
    </r>
    <r>
      <rPr>
        <sz val="10"/>
        <color indexed="8"/>
        <rFont val="Arial"/>
        <family val="2"/>
      </rPr>
      <t xml:space="preserve"> 
RGPPE06 
RGPPE07 </t>
    </r>
  </si>
  <si>
    <t>RGPPE30
RGPPE51
RGPPE52</t>
  </si>
  <si>
    <t>RGPPE22
RGPPE03
RGPPE04</t>
  </si>
  <si>
    <t>RGPPE05
RGPPE19</t>
  </si>
  <si>
    <t>RGPPE03
RGPPE11 
RGPPE19</t>
  </si>
  <si>
    <t>Porcentaje de cumplimiento de las acciones del Plan de mejoramiento a la fecha (Acciones cumplidas al corte de seguimiento / Acciones por cumplir al corte del seguimiento)</t>
  </si>
  <si>
    <t xml:space="preserve"> Emitir comunicación a las gerencias de Unidad de la Subgerencia Técnica, sobre la obligatoriedad del cumplimiento en el diligenciamiento correcto  del formato FAP022 y la debida verificación de los soportes que se anexan  con el mismo, los cuales deben ir debidamente suscritos por los responsables.</t>
  </si>
  <si>
    <r>
      <rPr>
        <b/>
        <sz val="10"/>
        <color indexed="8"/>
        <rFont val="Arial"/>
        <family val="2"/>
      </rPr>
      <t>OBSERVACIÓN:</t>
    </r>
    <r>
      <rPr>
        <sz val="10"/>
        <color indexed="8"/>
        <rFont val="Arial"/>
        <family val="2"/>
      </rPr>
      <t xml:space="preserve">
Continuar con las gestiones correspondientes para la creación del Comité de Inversiones de FONADE, acogiendo las buenas prácticas del mercado, el cual tendría como propósito, estudiar, formular y aprobar operaciones de tesorería, tendientes a alcanzar los objetivos de rentabilidad y rendimientos; conforme las políticas establecidas en el Manual de Riesgos Financieros y el Manual de Operaciones de Inversión de la Entidad, adicionalmente separando las responsabilidades, atribuciones y conocimientos del Front Office (Área de Negociación de Inversiones), y el Middle Office (Área de Planeación y Gestión de Riesgos). Principio de segregación de funciones.</t>
    </r>
  </si>
  <si>
    <r>
      <rPr>
        <sz val="10"/>
        <color indexed="8"/>
        <rFont val="Arial"/>
        <family val="2"/>
      </rPr>
      <t>A corte de 31 de diciembre de 2017, se evidenció que el área de Negociación de Inversiones, preparó la propuesta de  acuerdo para la creacion del Comité de Inversiones, atendiendo la recomendación de la Asesoria de Control Interno. El 20 Noviembre de 2017 el Gerente del área de Negociación de Inversiones, present al Comité Integral de Riesgos´, el tema como punto No. 6 "Propuesta de creacion de Comité de Inversiones", y dejando como conclusion la aprobacion por parte CIR de la creacion del Comite Integral de Riesgos.
A la fecha aunqie se evidencia la aprobación, no existe la creación de Comite de Inversiones, y los temas referidos, se siguen presentando en el Comite Integral de Riesgos.</t>
    </r>
    <r>
      <rPr>
        <b/>
        <sz val="10"/>
        <color indexed="8"/>
        <rFont val="Arial"/>
        <family val="2"/>
      </rPr>
      <t xml:space="preserve">
Acta de Comité Integral de Riesgos 
No. 196 del 20 de noviembre de 2017</t>
    </r>
  </si>
  <si>
    <r>
      <rPr>
        <b/>
        <sz val="10"/>
        <color indexed="8"/>
        <rFont val="Arial"/>
        <family val="2"/>
      </rPr>
      <t>OBSERVACIÓN:</t>
    </r>
    <r>
      <rPr>
        <sz val="10"/>
        <color indexed="8"/>
        <rFont val="Arial"/>
        <family val="2"/>
      </rPr>
      <t xml:space="preserve">
Tomar las medidas correspondientes, para dar cumplimiento a lo establecido en el Capítulo XXI Reglas relativas al Sistema de Administración de Riesgo de Mercado – numeral 6.2, literal F, que establece, “que, dentro del área de negociación, las entidades vigiladas no deben permitir el uso de teléfonos celulares, inalámbricos, móviles o de cualquier otro equipo o sistema de comunicación que no permita constatar el registro de la operación y las condiciones del negocio”. </t>
    </r>
  </si>
  <si>
    <r>
      <rPr>
        <sz val="10"/>
        <color indexed="8"/>
        <rFont val="Arial"/>
        <family val="2"/>
      </rPr>
      <t>A corte de 31 de diciembre de 2017, se evidenció que el área de Negociación de Inversiones, solicitó mediante memorando interno del 29 de Septiembre de 2017 a la Gerencia de Servicios Administrativos, el suministro e instalacion de un casillero con el fin de acoger temporalmente como buena practica, la recomendación de no utilizar los celulares para asegurar el registro de las llamadas durante los cierres de las operaciones.
Se evidenció la instalación del casillero para guardar los celulares en el área de Negociación de Inversiones.</t>
    </r>
    <r>
      <rPr>
        <b/>
        <sz val="10"/>
        <color indexed="8"/>
        <rFont val="Arial"/>
        <family val="2"/>
      </rPr>
      <t xml:space="preserve">
Memorando inteno No. 20173500201103 del 29 de septiembre de 2017</t>
    </r>
  </si>
  <si>
    <r>
      <rPr>
        <b/>
        <sz val="10"/>
        <color indexed="8"/>
        <rFont val="Arial"/>
        <family val="2"/>
      </rPr>
      <t>OBSERVACION:</t>
    </r>
    <r>
      <rPr>
        <sz val="10"/>
        <color indexed="8"/>
        <rFont val="Arial"/>
        <family val="2"/>
      </rPr>
      <t xml:space="preserve">
No se evidencia la identificación, valoración de riesgos y el establecimiento de controles, en nuevos negocios bajo la metodología establecida en Sistema de Administración de Riesgo Operativo de FONADE, de no hacerlo, podría conllevar a no controlar ni gestionar posibles riesgos potenciales de la entidad, y el posible incumplimiento el numeral 3.1.1 Identificación del Capítulo XXII Reglas relativas a la administración del riesgo operativo de la SFC, literal d).</t>
    </r>
  </si>
  <si>
    <r>
      <t xml:space="preserve">A corte de 31 de diciembre de 2017, se evidenció que la  actualización del Manual de Gestión de Riesgos Operativo, fue aprobado por la Junta Directiva en la sesión del mes de Diciembre 2017. En este documento se complemento la política de riesgos de nuevos negocios en su numeral 13.1 Política de gestión de riesgos de los convenios.
A la fecha se encuentra a la espera de la firma por parte del miembro de Junta Directiva, del Acuerdo que reglamenta la nueva versión el Manual de Gestión de Riesgos Operativos
</t>
    </r>
    <r>
      <rPr>
        <b/>
        <sz val="10"/>
        <color indexed="8"/>
        <rFont val="Arial"/>
        <family val="2"/>
      </rPr>
      <t>MAP805 MANUAL DE GESTIÓN DE RIESGOS OPERATIVOS - VERSIÓN: 07</t>
    </r>
  </si>
  <si>
    <r>
      <t xml:space="preserve">Mediante memorando No.20171300220743 del 31/10/2017- Asunto: divulgación de politicas sobre identificación de riesgos en nuevos negocios. En el cual se presenta la politica y el plan de trabajo para su adopción. 
</t>
    </r>
    <r>
      <rPr>
        <b/>
        <sz val="10"/>
        <color indexed="8"/>
        <rFont val="Arial"/>
        <family val="2"/>
      </rPr>
      <t>Memorando No.20171300220743 del 31/10/2017</t>
    </r>
    <r>
      <rPr>
        <sz val="10"/>
        <color indexed="8"/>
        <rFont val="Arial"/>
        <family val="2"/>
      </rPr>
      <t xml:space="preserve">
</t>
    </r>
  </si>
  <si>
    <r>
      <t xml:space="preserve">Se observa la presentación: CAPACITACION METODOLOGÍA VALORACION RIESGOS DE NEGOCIO, que contiene definiciones, ejemplo, acceso al aplicativo ERA, entre otros. 
FAP601 control de asistencia- capacitación metodologia riesgo operativo- el 03/11/2017 y 31/10/2017.
</t>
    </r>
    <r>
      <rPr>
        <b/>
        <sz val="10"/>
        <color indexed="8"/>
        <rFont val="Arial"/>
        <family val="2"/>
      </rPr>
      <t>Documento:CAPACITACION METODOLOGÍA VALORACION RIESGOS DE NEGOCIO.pdf
FAP601 control de asistencia- capacitación metodologia riesgo operativo- el 03/11/2017 y del 31/10/2017</t>
    </r>
  </si>
  <si>
    <r>
      <t xml:space="preserve">A corte de 31 de diciembre de 2017, se evidenció que el árae de Gestión de Riesgos, contrato a una profesional para desarrollar el plan de tratamiento de la prima por riesgos y apoyar la generación de los perfiles de riesgos de nuevos convenios.
A la fecha no se evidencia  la identificación de riesgos en los nuevos negocios del Comité de Negocios. 
</t>
    </r>
    <r>
      <rPr>
        <b/>
        <sz val="10"/>
        <color indexed="8"/>
        <rFont val="Arial"/>
        <family val="2"/>
      </rPr>
      <t>Memorando solicitud de contratación donde se dejan claramente establecidas las obligaciones a ejecutar por este profesional</t>
    </r>
  </si>
  <si>
    <r>
      <rPr>
        <b/>
        <sz val="10"/>
        <color indexed="8"/>
        <rFont val="Arial"/>
        <family val="2"/>
      </rPr>
      <t>OBSERVACION:</t>
    </r>
    <r>
      <rPr>
        <sz val="10"/>
        <color indexed="8"/>
        <rFont val="Arial"/>
        <family val="2"/>
      </rPr>
      <t xml:space="preserve">
Reforzar las instrucciones impartidas a terceros, por ejemplo proveedores críticos, cuando exista una relación contractual con éstos, diferentes a los contratistas de prestación de servicios profesionales y de apoyo, dado que el área de Planeación y Gestión de Riesgos los incluye en los procesos de capacitación, igualmente, se requiere que se incorpore esta política y procedimiento en el Manual de Gestión de Riesgo Operativo.</t>
    </r>
  </si>
  <si>
    <r>
      <t xml:space="preserve">Se observa la presentación de la politica con concepto favorable por parte del Comité Integral de Riesgos de la sesión de septiembre 22  de 2017, desarrollado en el punto 10 del orden del día. En el item 7.12, se describe que las actividades de capacitación estarán orientadas a los funcionarios de la Entidad y a los proveedores críticos, entendiendo estos como el personal vinculado mediante contrato de prestación de servicios de apoyo y profesional que soportan el  funcionamiento de  FONADE.
</t>
    </r>
    <r>
      <rPr>
        <b/>
        <sz val="10"/>
        <color indexed="8"/>
        <rFont val="Arial"/>
        <family val="2"/>
      </rPr>
      <t>Acta de reunión interna No.193- comité integral de riesgos del 22/09/2017, radicado No.201735000002066
documento: presentación politica RO.ppt.</t>
    </r>
    <r>
      <rPr>
        <sz val="10"/>
        <color indexed="8"/>
        <rFont val="Arial"/>
        <family val="2"/>
      </rPr>
      <t xml:space="preserve">
</t>
    </r>
  </si>
  <si>
    <r>
      <t xml:space="preserve">A corte de 31 de diciembre de 2017, se evidenció que la  actualización del Manual de Gestión de Riesgos Operativo, fue aprobado por la Junta Directiva en la sesión del 26 de diciembre de 2017. En este documento se complemento la política de capacitación en su numeral 7.12 Capacitación.
A la fecha se encuentra a la espera de la firma por parte del miembro de Junta Directiva, del Acuerdo que reglamenta la nueva versión el Manual de Gestión de Riesgos Operativo.
</t>
    </r>
    <r>
      <rPr>
        <b/>
        <sz val="10"/>
        <color indexed="8"/>
        <rFont val="Arial"/>
        <family val="2"/>
      </rPr>
      <t>MAP805 MANUAL DE GESTIÓN DE RIESGOS OPERATIVOS - VERSIÓN: 07</t>
    </r>
  </si>
  <si>
    <r>
      <rPr>
        <b/>
        <sz val="10"/>
        <color indexed="8"/>
        <rFont val="Arial"/>
        <family val="2"/>
      </rPr>
      <t>OBSERVACION:</t>
    </r>
    <r>
      <rPr>
        <sz val="10"/>
        <color indexed="8"/>
        <rFont val="Arial"/>
        <family val="2"/>
      </rPr>
      <t xml:space="preserve">
Actualizar el perfil de riesgo, por lo que el control CTRGRIE038, no aplica a la realidad, derivado a que el aplicativo ACERO desde el mes de octubre de 2016, no se está utilizando para el registro de los eventos de riesgo operativo por parte de los procesos, a la fecha, esto se realiza por medio del aplicativo ERA.</t>
    </r>
  </si>
  <si>
    <r>
      <t xml:space="preserve">A corte de 31 de diciembre de 2017, se evidenció que el ára de Gestión de Riesgos, realizó la actualización de riesgos y controles del proceso de Gestión de Riesgos, incluyendo la actualización control CTRGRIE038.
</t>
    </r>
    <r>
      <rPr>
        <b/>
        <sz val="10"/>
        <color indexed="8"/>
        <rFont val="Arial"/>
        <family val="2"/>
      </rPr>
      <t>PERFIL DE RIESGO RESIDUAL DEL PROCESO - Gestión del Riesgo - 2017.
DOCUMENTACIÓN DE CONTROLES DEL PROCESO - - Gestión del Riesgo - 2017.</t>
    </r>
  </si>
  <si>
    <t>SISTEMA DE ADMINISTRACIÓN DE RIESGO OPERATIVO - 2017</t>
  </si>
  <si>
    <r>
      <rPr>
        <b/>
        <sz val="10"/>
        <color indexed="8"/>
        <rFont val="Arial"/>
        <family val="2"/>
      </rPr>
      <t>OBSERVACION:</t>
    </r>
    <r>
      <rPr>
        <sz val="10"/>
        <color indexed="8"/>
        <rFont val="Arial"/>
        <family val="2"/>
      </rPr>
      <t xml:space="preserve">
Fortalecer el seguimiento que realiza la Subgerencia Financiera, al cumplimiento del contrato que se tiene con la Revisoría Fiscal, ya que se evidenció, que este órgano de control, elabora el reporte trimestral de evaluación del cumplimiento de las normas e instructivos sobre el SARLAFT., sin embargo no se presenta oportunamente en las sesiones de la junta directiva, incumpliendo lo establecido en el numeral 4.2.5.1. Revisoría fiscal de la Parte I, Capitulo IV: Instrucciones relativas a la administración de riesgo de lavado de activos y financiación del terrorismo, que establece “Sin perjuicio de las funciones asignadas en otras disposiciones al revisor fiscal, éste debe elaborar un reporte trimestral dirigido a la junta directiva u órgano que haga sus veces, en el que informe acerca de las conclusiones obtenidas en el proceso de evaluación del cumplimiento de las normas e instructivos sobre el SARLAFT”. </t>
    </r>
  </si>
  <si>
    <r>
      <t xml:space="preserve">Se evidenció para el corte 30 de junio de 2017, que para cumplir la recomendación de la ACI, se realizaron las siguientes actividades:
1. El área de Planeación y Gestión de Riesgos, dio traslado del hallazgo a la Gerencia Financiera por medio de correo electrónico del 28 de diciembre de 2016, junto con la respuesta de la Subgerencia Financiera.
2. Respuesta de la Revisoría Fiscal RF053-2017 donde explican el Hallazgo de la Asesoría de Control Interno.
3. La Revisoría Fiscal manifiesta que en las Actas de Junta Directiva del año 2016 no se evidenciaron  que se hubiera desarrollado el tema informe SARLAFTT, por tal razón trasladó la inquietud a la Gerencia Jurídica y al Oficial de Cumplimiento, solicitando que fueran invitados a las sesiones del 14 de diciembre de 2016 y a la sesión 4 de abril de 2017 donde se presentó los informes del SARLAFT del tercer y cuarto trimestre de 2016 así como en el comité de auditoría del 3 de abril de 2017.
</t>
    </r>
    <r>
      <rPr>
        <b/>
        <sz val="10"/>
        <color indexed="8"/>
        <rFont val="Arial"/>
        <family val="2"/>
      </rPr>
      <t>Evidencia 1. Correo electrónico traslado a la Subgerencia Financiera (Correo),
Evidencia 2. Informe de Revisoría Fiscal RF 053-2017,
Evidencia 3. Actas de Junta Directiva 601  - 06-12-2016 - Presentación de los informas de Revisoría Fiscal frente al SARLAFT.</t>
    </r>
  </si>
  <si>
    <r>
      <t>A corte de 31 de diciembre de 2017, se evidenció que el área de Gestión de Riesgos, remitió  comunicación a la Asesoría Jurídica, solicitando presentar los informes de la Revisoria Fiscal del SARLAFT ante la Junta Directiva.
Los informes se presentaron a la Junta Directiva durtante el año 2017, se valido el Acta de Junta Directiva de Noviemnbre de 2017.</t>
    </r>
    <r>
      <rPr>
        <b/>
        <sz val="10"/>
        <color indexed="8"/>
        <rFont val="Arial"/>
        <family val="2"/>
      </rPr>
      <t xml:space="preserve">
1. Memorando N° de solicitud 20171300220683  - Remisión Infomes Evaluación SARLAFT Revisoría Fiscal - Asesoria Juridica del 31 de octubre de 2017. 
2. Copia de Acta de Junta Directiva de Noviemnbre 2017 - 619</t>
    </r>
  </si>
  <si>
    <r>
      <rPr>
        <b/>
        <sz val="10"/>
        <color indexed="8"/>
        <rFont val="Arial"/>
        <family val="2"/>
      </rPr>
      <t>OBSERVACION:</t>
    </r>
    <r>
      <rPr>
        <sz val="10"/>
        <color indexed="8"/>
        <rFont val="Arial"/>
        <family val="2"/>
      </rPr>
      <t xml:space="preserve">
Formalizar y reglamentar a nivel interno y de conformidad con las directrices del Sistema de Gestión de la Calidad, el objeto, alcance, condiciones generales, actividades y registros requeridos para la prestación de nuevos servicios que realiza el área como:
o Asesoría, seguimiento, acompañamiento, capacitación, formulación y evaluación de iniciativas de emprendimiento empresarial.
o Recepción, revisión, clasificación de la información y documentación presentada por los promotores o gestores de proyectos.
Lo anterior, con el objeto que todas las actividades y gestión que realiza el área, queden documentadas, ya que a la fecha el proceso cuenta con un solo procedimiento el PMI501 Evaluación de Proyectos, el cual se orienta fundamentalmente a servicios de evaluación de proyectos.</t>
    </r>
  </si>
  <si>
    <r>
      <t xml:space="preserve">A corte de 31 de diciembre de 2017, se evidenció el proceso de Evalución de Proyectos, revisó el documento final en conjunto con OYM el 29 de noviembre de 2017, el 13 de diciembre fue remitido por OYM para confirmar inicio de tramite de firmas.
</t>
    </r>
    <r>
      <rPr>
        <b/>
        <sz val="10"/>
        <color indexed="8"/>
        <rFont val="Arial"/>
        <family val="2"/>
      </rPr>
      <t>1. Agendamiento en Outlook para reunión de revisión del documento final
2. Listado asistencia reunión 29 de noviembre de 2017
3. Correo Electronico con documento final.</t>
    </r>
  </si>
  <si>
    <r>
      <rPr>
        <b/>
        <sz val="10"/>
        <color indexed="8"/>
        <rFont val="Arial"/>
        <family val="2"/>
      </rPr>
      <t>OBSERVACION:</t>
    </r>
    <r>
      <rPr>
        <sz val="10"/>
        <color indexed="8"/>
        <rFont val="Arial"/>
        <family val="2"/>
      </rPr>
      <t xml:space="preserve">
Fortalecer y mantener de manera adecuada los registros de las capacitaciones que realiza la Entidad para el Contrato 20141931 Bancoldex – Innpulsa, ya que de la muestra seleccionada, se pudo verificar, que la mayoría de estas, quedan en los formatos internos de Bancoldex y no de FONADE, lo cual puede generar dificultades en la trazabilidad de soportes de las capacitaciones, además no se encontró evidencia de las presentaciones que se realizan, este factor de capacitación contribuye a la mitigación de errores y riesgos que se pueden presentar en el proceso de evaluación por medio de la prevención y entrenamiento a los evaluadores.</t>
    </r>
  </si>
  <si>
    <r>
      <rPr>
        <b/>
        <sz val="10"/>
        <color indexed="8"/>
        <rFont val="Arial"/>
        <family val="2"/>
      </rPr>
      <t xml:space="preserve">ESTA ACTIVIDAD VIENE DE AUDITORIA DE 2013 </t>
    </r>
    <r>
      <rPr>
        <sz val="10"/>
        <color indexed="8"/>
        <rFont val="Arial"/>
        <family val="2"/>
      </rPr>
      <t xml:space="preserve">Se identificaron situaciones en las que los radicados en ORFEO no corresponden con el soporte físico (anexo 2: Memorandos 20135000040403, 201344300355263, 20133100358803), incumpliéndose lo establecido en la actividad 1 del numeral 6.3 del procedimiento PAP327 “Envió y recepción de comunicaciones internas y externas” y en el artículo Quinto del Acuerdo No. 060 del Archivo General de la Nación, el cual señala: “… Los procedimientos para la radicación de comunicaciones oficiales, velarán por la transparencia de la actuación administrativa, razón por la cual, no se podrán reservar números de radicación, ni habrá números repetidos, enmendados, corregidos o tachados, la numeración será asignada en estricto orden de recepción de los documentos; cuando el usuario o peticionario presente personalmente la correspondencia, se le entregará de inmediato su copia debidamente radicada </t>
    </r>
  </si>
  <si>
    <t>CARLOS TRUJILLO</t>
  </si>
  <si>
    <t>DIEGO OSSA GUEVARA</t>
  </si>
  <si>
    <t>NC 1/2016 Seguimiento Presupuestal
Durante el desarrollo de las auditorías en obra, fueron evidenciados análisis de precios unitarios de actividades no previstas, revisados y aprobados por el Área de Planeación Contractual, con deficiencias en el cálculo de: rendimientos de equipos y/o maquinaria, materiales, tarifas para efectos de pago de maquinaria; así como la incorporación de ítems cuya justificación durante la ejecución no se evidencia; lo que impacta y compromete la adecuada y correcta administración de los recursos públicos, contraviniendo lo establecido en el artículo 3º de la Ley 610 de 2000, en cuanto a las obligaciones que realizan los “servidores públicos y las personas de derecho privado que manejen o administren recursos o fondos públicos” tendientes a la adecuada y correcta administración, gasto, inversión y disposición de los bienes públicos, basados en los principios de legalidad, eficiencia, economía, eficacia, equidad, imparcialidad, moralidad, transparencia…” generando para la entidad impacto reputacional y comprometiendo financieramente los proyectos y convenios.</t>
  </si>
  <si>
    <r>
      <t>RGPPE34</t>
    </r>
    <r>
      <rPr>
        <sz val="10"/>
        <color indexed="8"/>
        <rFont val="Arial"/>
        <family val="2"/>
      </rPr>
      <t xml:space="preserve">
RGPPE06
RGPPE07 </t>
    </r>
  </si>
  <si>
    <r>
      <rPr>
        <sz val="10"/>
        <color indexed="8"/>
        <rFont val="Arial"/>
        <family val="2"/>
      </rPr>
      <t>Actividad Cumplida
Se evidenció en el FAP300 "Acta de reunión interna" del 20-06-2017 una mesa de trabajo en la que participa el área de planeación contractual y AGOPE, para "definir la necesidad de ajuste y verificación de los procedimientos y formatos que se encuentran formalizados para el análisis de precios unitarios y actividades no previstas" Entre las acciones a implementar, se identifica la actualización de todos los procedimientos y formatos asociados para definir de manera más detallada cada solicitud de estudios de precios de mercado.</t>
    </r>
  </si>
  <si>
    <r>
      <rPr>
        <sz val="10"/>
        <color indexed="8"/>
        <rFont val="Arial"/>
        <family val="2"/>
      </rPr>
      <t>NC 2/2016 Seguimiento y control de Especificaciones Técnicas
Durante las auditorías a los proyectos, se evidenciaron deficiencias en el seguimiento y control de los proyectos que durante la ejecución de la obras debe realizar el interventor y la supervisión a los análisis de precios unitarios de actividades no previstas, observando que la ejecución de estas actividades se desarrolló parcialmente frente a lo aprobado en el precio unitario. Adicionalmente, las condiciones antes descritas fueron validados y reportados para pago a favor del contratista de obra en el FMI 027, sin tener cuenta o conocer el alcance de los componentes de equipos, maquinaria, transporte y materiales; lo cual compromete la estabilidad financiera y el alcance físico de los proyectos; contraviniendo lo establecido en el Manual de Supervisión e Interventoría Versión 08 y lo establecido en los artículo 82 y 83 de la Ley 1474 de 2011.</t>
    </r>
  </si>
  <si>
    <r>
      <rPr>
        <sz val="10"/>
        <color indexed="8"/>
        <rFont val="Arial"/>
        <family val="2"/>
      </rPr>
      <t xml:space="preserve">NC 3/2016 Revisión de diseños elaborados por el cliente
Se observaron debilidades en la validación de la interventoría y la supervisión de los diseños entregados por los clientes o los entes territoriales para la construcción de los proyectos, ya que estos no se estructuraron conforme a los requisitos técnicos y presupuestales reales. Un ejemplo de lo anterior: Es el proyecto Polideportivo Potrerillos Gigante Huila.
</t>
    </r>
  </si>
  <si>
    <r>
      <rPr>
        <sz val="10"/>
        <color indexed="8"/>
        <rFont val="Arial"/>
        <family val="2"/>
      </rPr>
      <t xml:space="preserve">O 1/2016 Criterios de calidad durante la ejecución y recibo de Obra.
Durante las auditorías se realizó seguimiento a los mecanismos implementados por la interventoría y la supervisión con base en los cuales se establecía un estándar mínimo de calidad de los productos elaborados en obra. Estos criterios fueron validados principalmente frente a la normatividad técnica aplicable (NSR2010, RAS2000, NFPA, NTC) y a los diseños del mismo proyecto. En algunos casos particulares, fueron evidenciadas deficiencias en cuanto a la validación del interventor y de la supervisión de productos, los cuales afectan el buen desarrollo de la obra.
</t>
    </r>
  </si>
  <si>
    <r>
      <rPr>
        <sz val="10"/>
        <color indexed="8"/>
        <rFont val="Arial"/>
        <family val="2"/>
      </rPr>
      <t xml:space="preserve">Actividad Cumplida
Por medio de reuniones, se socializó con Gerentes de Convenio, supervisores y coordinadores, La actividad 9 del componente 3.1 del Manual de Supervisión e Interventoría relacionada con el plan de calidad, plan de seguridad y seguridad en el trabajo, plan de Gestión de riesgos, plan ambiental y plan de gestión social presentado por el contratista. Las actas observadas corresponden a las siguientes fechas: 16/06/2017, 23/06/2017 y la Unidad de Minas e Hidrocarburos allego un correo electrónico socializando temas diferentes al relacionado en el presente hallazgo. </t>
    </r>
  </si>
  <si>
    <r>
      <rPr>
        <sz val="10"/>
        <color indexed="8"/>
        <rFont val="Arial"/>
        <family val="2"/>
      </rPr>
      <t>O 2/2016 La herramienta semáforo 
Fue observada como instrumento de gestión control y seguimiento de la subgerencia técnica, en ella se actualiza quincenalmente la gestión y avance de los proyectos, adicionalmente esta herramienta está en capacidad de actualizar y controlar los indicadores de gestión y los productos no conformes de cada área. No obstante, esta herramienta no se encuentra identificada dentro del inventario de aplicativos o sistemas de información de la entidad y tampoco incluido dentro de los procedimientos PMI004 “Ejecución y seguimiento del convenio” y PMI015 “Seguimiento a la ejecución de la contratación”, por lo anterior, se requiere su formalización con el fin de mitigar el riesgo de que no cumpla con las características de software institucional.</t>
    </r>
  </si>
  <si>
    <t>Emergente
Deterioro de la imagen de la entidad debido a la falta de control sobre el avance y desarrollo de los convenios, proyectos y contratos derivados, por no manejar una herramienta o aplicativo que permita integrar la información sobre ejecución y avance de los proyectos.</t>
  </si>
  <si>
    <r>
      <rPr>
        <sz val="10"/>
        <color indexed="8"/>
        <rFont val="Arial"/>
        <family val="2"/>
      </rPr>
      <t xml:space="preserve">O 3/2016 Fortalecimiento de Controles en Obra
Fortalecer los controles por parte del interventor y la supervisión, relacionadas con los criterios de calidad, los cuales determinan la recepción a satisfacción de la obra. Estos controles deben contener registros con una periodicidad mínima y deben ser socializados formalmente por el interventor al contratista de obra, de tal manera que desde el inicio del proyecto queden claras las condiciones mínimas de calidad para cada actividad, durante su ejecución y en el momento de su entrega.
</t>
    </r>
  </si>
  <si>
    <r>
      <rPr>
        <sz val="10"/>
        <color indexed="8"/>
        <rFont val="Arial"/>
        <family val="2"/>
      </rPr>
      <t>Actividad Cumplida
Se evidenció, a través de un oficio del representante legal de DAG Ingenierías S.A.S (Empresa de interventoría), que ésta realiza la socialización, al contratista de obra,  del MMI002  Manual de supervisión e interventoría, así como hace énfasis en los criterios de calidad para el recibo de la obra.  Sin embargo, esta evidencia debe ser fortalecida en cada una de las gerencias de unidad de la subgerencia técnica, ampliando los criterios técnicos de recibo para los ítems contratados. Por lo anterior, pese a que con la evidencia se atiende lo expresado en la actividad, no es eficaz, ya que no le da cobertura a todas las unidades de la Subgerencia Técnica ni mitiga los riesgos asociados; por lo cual deberá tener mayor alcance.</t>
    </r>
  </si>
  <si>
    <r>
      <t xml:space="preserve">PENDIENTE : luego de tener el informe de análisis de principales dificultades y  causas asociadas a la planeación, se debe realizar una mesa de trabajo con el cliente.
</t>
    </r>
    <r>
      <rPr>
        <sz val="10"/>
        <color indexed="10"/>
        <rFont val="Arial"/>
        <family val="2"/>
      </rPr>
      <t xml:space="preserve">
</t>
    </r>
  </si>
  <si>
    <r>
      <rPr>
        <sz val="10"/>
        <color indexed="8"/>
        <rFont val="Arial"/>
        <family val="2"/>
      </rPr>
      <t>EMERGENTE:
Deterioro de la imagen de la entidad debido a la repetición de errores o falencias en la ejecución de Convenios en cuanto a los componentes técnicos, administrativos, presupuestales, contractuales y sociales al no implementar un plan de acción que permita consolidar las experiencias adquiridas en una una memoria institucional de los convenios</t>
    </r>
  </si>
  <si>
    <t>Emergentes:
1. Deterioro de la imagen de la entidad debido a la repetición de errores o falencias en la ejecución de Convenios en cuanto a los componentes técnicos, administrativos, presupuestales, contractuales y sociales al no implementar un plan de acción que permita consolidar las experiencias adquiridas en una memoria institucional de los convenios
2. Riesgos financieros y operacionales, al no disponer de una herramienta de seguimiento y control que permita conocer el estado financiero del convenio, y tomar decisiones oportunas, en cualquier momento de su desarrollo.</t>
  </si>
  <si>
    <t>LUCILA SERRANO - EDGAR ENRIQUE ESPITIA - JOSÉ ALEXANDER RIAÑO</t>
  </si>
  <si>
    <t>VIVIANA ROCIO BEJARANO CAMARGO</t>
  </si>
  <si>
    <r>
      <t xml:space="preserve">
https://fonade.sharepoint.com/:x:/r/sites/tecnologia/_layouts/15/WopiFrame.aspx?sourcedoc=%7B39A5017D-D2D6-43CB-B204-AEB1CBB9691B%7D&amp;file=Analisis%20de%20TIC%20SERVICIOS%20-TIC%20GOBIERNO.xlsx&amp;action=default&amp;IsList=1&amp;ListId=%7B4AE78B70-D3C2-442E-AE60-5029317AABBC%7D&amp;ListItemId=280
Es pertinente mencionar  que s</t>
    </r>
    <r>
      <rPr>
        <b/>
        <sz val="10"/>
        <color indexed="8"/>
        <rFont val="Arial"/>
        <family val="2"/>
      </rPr>
      <t>e da  continuidad a la implementación de la estrategia gobierno digital en el marco de las  políticas de MIPG y nuevos lineamientos del MINTIC, que de 4 componentes pasa a dos: TIC para el estado y TIC para la sociedad, como también cambios en los plazos inicialmente establecid</t>
    </r>
    <r>
      <rPr>
        <sz val="10"/>
        <color indexed="8"/>
        <rFont val="Arial"/>
        <family val="2"/>
      </rPr>
      <t xml:space="preserve">os
</t>
    </r>
  </si>
  <si>
    <t>CELENY GONZÁLEZ PARRA</t>
  </si>
  <si>
    <t>RGTIN38
RGTIN36
RGTIN11</t>
  </si>
  <si>
    <t>RGTIN08
RGTIN38
RGTIN36
RGTIN11</t>
  </si>
  <si>
    <t>RGRIE01
RGRIE18</t>
  </si>
  <si>
    <t>SONIA LOBO</t>
  </si>
  <si>
    <r>
      <t xml:space="preserve">Al 31 de diciembre de 2017, no se contaba con está evidencia; no obstante, esta solicitud quedará realizada a mas tardar el 09 de marzo de 2018. 
</t>
    </r>
    <r>
      <rPr>
        <b/>
        <sz val="10"/>
        <color indexed="8"/>
        <rFont val="Arial"/>
        <family val="2"/>
      </rPr>
      <t>Evidencia:</t>
    </r>
    <r>
      <rPr>
        <sz val="10"/>
        <color indexed="8"/>
        <rFont val="Arial"/>
        <family val="2"/>
      </rPr>
      <t xml:space="preserve"> Solicitud de modificación en el CIC del Procedimiento PAP623  “Trámite de Queja por Acoso Laboral".</t>
    </r>
  </si>
  <si>
    <r>
      <t xml:space="preserve">Al 31 de diciembre de 2017, no se contaba con está evidencia; no obstante, la versión final del procedimiento se tendra el 16 de marzo de 2018. 
</t>
    </r>
    <r>
      <rPr>
        <b/>
        <sz val="10"/>
        <rFont val="Arial"/>
        <family val="2"/>
      </rPr>
      <t xml:space="preserve">Evidencia: </t>
    </r>
    <r>
      <rPr>
        <sz val="10"/>
        <rFont val="Arial"/>
        <family val="2"/>
      </rPr>
      <t xml:space="preserve"> Versión final del  Procedimiento PAP623  “Trámite de Queja por Acoso Laboral".</t>
    </r>
  </si>
  <si>
    <r>
      <t xml:space="preserve">Se informa que esta actividad quedará finalizada a mas tardar </t>
    </r>
    <r>
      <rPr>
        <sz val="10"/>
        <rFont val="Arial"/>
        <family val="2"/>
      </rPr>
      <t>16 de marzo de 2018</t>
    </r>
    <r>
      <rPr>
        <sz val="10"/>
        <color indexed="8"/>
        <rFont val="Arial"/>
        <family val="2"/>
      </rPr>
      <t>, para lo cual el Área de Talento Humano revisará el Reglamento de Trabajo y propondra las mejoras necesarias para alinearlo con las necesidades actuales de la Entidad.</t>
    </r>
  </si>
  <si>
    <r>
      <t xml:space="preserve">Al 31 de diciembre de 2017, no se contaba con está evidencia; no obstante, esté proyecto de Reglamento Interno de Trabajo se llevará a cabo a mas tardar el 16 de marzo de 2018. 
</t>
    </r>
    <r>
      <rPr>
        <b/>
        <sz val="10"/>
        <rFont val="Arial"/>
        <family val="2"/>
      </rPr>
      <t xml:space="preserve">Evidencia: </t>
    </r>
    <r>
      <rPr>
        <sz val="10"/>
        <rFont val="Arial"/>
        <family val="2"/>
      </rPr>
      <t>Proyecto de Reglamento de Trabajo de FONADE</t>
    </r>
  </si>
  <si>
    <r>
      <t xml:space="preserve">Al 31 de diciembre de 2017, no se contaba con está evidencia; no obstante, la versión final del procedimiento se tendra el 31 de marzo de 2018. 
</t>
    </r>
    <r>
      <rPr>
        <b/>
        <sz val="10"/>
        <rFont val="Arial"/>
        <family val="2"/>
      </rPr>
      <t xml:space="preserve">Evidencia: </t>
    </r>
    <r>
      <rPr>
        <sz val="10"/>
        <rFont val="Arial"/>
        <family val="2"/>
      </rPr>
      <t xml:space="preserve"> Versión final del  Procedimiento PAP623  “Trámite de Queja por Acoso Laboral".</t>
    </r>
  </si>
  <si>
    <r>
      <t xml:space="preserve">Al 31 de diciembre de 2017, no se contaba con está evidencia; no obstante, esta reunión se llevará a cabo a mas tardar el 31 de marzo de 2018. 
</t>
    </r>
    <r>
      <rPr>
        <b/>
        <sz val="10"/>
        <rFont val="Arial"/>
        <family val="2"/>
      </rPr>
      <t>Evidencia:</t>
    </r>
    <r>
      <rPr>
        <sz val="10"/>
        <rFont val="Arial"/>
        <family val="2"/>
      </rPr>
      <t xml:space="preserve"> Acta de CCL con decisión adoptada por sus miembros.</t>
    </r>
  </si>
  <si>
    <t>CLAUDIA MARCELA OSPINA GOMEZ</t>
  </si>
  <si>
    <r>
      <t xml:space="preserve">La Subgerencia de Contratación realizo las mesas de trabajo con el fin de formalizar el </t>
    </r>
    <r>
      <rPr>
        <i/>
        <sz val="10"/>
        <color indexed="8"/>
        <rFont val="Arial"/>
        <family val="2"/>
      </rPr>
      <t>"Procedimiento para solicitar acciones contractuales por presunto incumplimiento"</t>
    </r>
    <r>
      <rPr>
        <sz val="10"/>
        <color indexed="8"/>
        <rFont val="Arial"/>
        <family val="2"/>
      </rPr>
      <t xml:space="preserve">, así mismo se realizo y formalizo la Lista de chequeo para trámite de incumplimiento </t>
    </r>
  </si>
  <si>
    <t>cod</t>
  </si>
  <si>
    <t>A1</t>
  </si>
  <si>
    <t xml:space="preserve">Corte de seguimiento: </t>
  </si>
  <si>
    <r>
      <t>PENDIENTE: No se entregó la hoja de cálculo en la que se consolidan las variaciones entre lo presupuestado y lo ejecutado.</t>
    </r>
    <r>
      <rPr>
        <sz val="10"/>
        <color indexed="8"/>
        <rFont val="Arial"/>
        <family val="2"/>
      </rPr>
      <t xml:space="preserve">
</t>
    </r>
  </si>
  <si>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</si>
  <si>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</si>
  <si>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</si>
  <si>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</si>
  <si>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</si>
  <si>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</si>
  <si>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</si>
  <si>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</si>
  <si>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</si>
  <si>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</si>
  <si>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</si>
  <si>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</si>
  <si>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</si>
  <si>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</si>
  <si>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</si>
  <si>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</si>
  <si>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</si>
  <si>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</si>
  <si>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</si>
  <si>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</si>
  <si>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</si>
  <si>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</si>
  <si>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</si>
  <si>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</si>
  <si>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ACOSO LABORAL</t>
  </si>
  <si>
    <t>MULTAS Y SANCIONES</t>
  </si>
  <si>
    <t>COMISIÓN HONORARIOS NOMINA</t>
  </si>
  <si>
    <t>CONTRATOS DE FUNCIONAMIENTO</t>
  </si>
  <si>
    <t>RECLAMACIONES ADMINISTRATIVAS</t>
  </si>
  <si>
    <t>SOLICITUD ACCIONES JUDICIALES</t>
  </si>
  <si>
    <t/>
  </si>
  <si>
    <t>Formato de asistencia
Acta de reunión</t>
  </si>
  <si>
    <t>GERENCIA DE PROYECTOS 2017</t>
  </si>
  <si>
    <t>GERENCIA DE PROYECTOS 2016</t>
  </si>
  <si>
    <t>CUENTAS POR PAGAR</t>
  </si>
  <si>
    <t>PAGOS FONDO EJECUCIÓN DE PROYECTOS</t>
  </si>
  <si>
    <t>CUENTAS POR COBRAR</t>
  </si>
  <si>
    <t>COMISIONES, HONORARIOS Y NOMINA</t>
  </si>
  <si>
    <t>SUMINISTRO DE BIENES Y SERVICIOS</t>
  </si>
  <si>
    <t>Total</t>
  </si>
  <si>
    <t>Porcentaje de cumplimiento del Plan de Mejoramiento 
(total)</t>
  </si>
  <si>
    <t xml:space="preserve">1. Entrega del informe de análisis, identificando las dificultades y principales causas asociadas a la planeación que han impactado la ejecución de los proyectos
2. Realizar mesa de trabajo con el cliente
3. No se entregó la hoja de cálculo que consolide las variaciones entre lo presupuestado y lo ejecutado.
</t>
  </si>
  <si>
    <t>Mesa de trabajo</t>
  </si>
  <si>
    <t xml:space="preserve">Socialización </t>
  </si>
  <si>
    <t>Puesta en marcha de FOCUS</t>
  </si>
  <si>
    <t>Comunicación a interventoría</t>
  </si>
  <si>
    <t>PENDIENTE: La puesta en funcionamiento de la herramienta FOCUS y  la habilitación de los usuarios de control interno para el acceso</t>
  </si>
  <si>
    <t xml:space="preserve">1. Realizar mesas de trabajo con los Interventores y supervisores.
2. Relizar Mesas de trabajo para la identificación de los controles en la revisión de diseños de los clientes, su divulgación e implementación.
3. Puesta en funcionameinto de la herramienta FOCUS y  la habilitación de los usuarios de control interno
</t>
  </si>
  <si>
    <t>Herramienta Semáforo</t>
  </si>
  <si>
    <t>1. Soportes de respuestas de las Gerencias de Unidad.
2. Herramienta Semáforo</t>
  </si>
  <si>
    <t>1. Comunicación para el correcto diligenciamiento del formato FAP022.
2. Informe muestra de desembolsos de la Subgerencia Técnica
3. Comunicación soportes entregados para los desembolsos</t>
  </si>
  <si>
    <t>1. Aprobación y publicación del Procedimiento Solicitud y trámite de vacaciones -  PAP603</t>
  </si>
  <si>
    <t>ANGELA VIVIANA PARRA</t>
  </si>
  <si>
    <t>1. Actualización, aprobación y publicación del procedimiento PAP313, Gestión de Inventarios
2. Elaboración, aprobación y publicación de un procedimiento para la aceptación, administración y enajenación de los BRDPS (Bienes Recibidos en Dación en Pago)
3.Determinar la viablidad de aclarar las fechas de esta modalidad de contratación en un documento de Sistema de Gestión de Calidad</t>
  </si>
  <si>
    <t xml:space="preserve">1. Firma por parte del miembro de Junta Directiva, del Acuerdo que reglamenta la nueva versión el Manual de Gestión de Riesgos Operativos V,7 y oficialización en el catálogo documental de FONADE.
2. Identificación de riesgos en los nuevos negocios del Comité de Negocios. 
</t>
  </si>
  <si>
    <t>Fecha de cierre (programada)</t>
  </si>
  <si>
    <t>1. Actualización y elaboración de TRD de acuerdo con la última estructuración de la entidad Resolución 411 del 14 de diciembre de 2017.
2. Faltan Asignación de 11 firmas digitales TOKEN</t>
  </si>
  <si>
    <t>No se evidencia campaña bimensual por medio de piezas gráficas para dar a conocer e implementar la politica de gestion documental, solo se evidencias una emisión de correo el dia jueves 4/05/2017 2:50 p. m.  
Debían enviarse 6 al año y solo se presento una.</t>
  </si>
  <si>
    <t>Se encuentra en actualización y elaboración de TRD de acuerdo a la ultima estructuración de la entidad Resolución 411 del 14 de diciembre de 2017. Se realizarón reuniones de Actualización de TRD con al áreas. Se realizarón reuniones de Actualización de TRD con las áreas. De un total de 27 áreas, solo se evidencian  actas de reuniones de las áreas de ACI, planeación, contabilidad y gestion comercial (5 áreas), faltan 22 áreas, no se evidencia pieza gráfica socializada para dar a conocer las nuevas tablas de retención documental descrita en las acciones.</t>
  </si>
  <si>
    <t>1. Faltaron 5 campañas bimensuales por medio de piezas gráficas para dar a conocer e implementar la Política de Gestión Documental actualmente aprobada.
2. Falta publicidad de las nuevas TRD</t>
  </si>
  <si>
    <t>1. Expedición resolución del Comité Institucional de Gestión y Desempeño</t>
  </si>
  <si>
    <t>1. Adecuaciones de la infraestructura del CAO.
2. Concluir las actividades del plan de mantenimiento relacionadas con actualización de las caracterizaciones y documentos</t>
  </si>
  <si>
    <t>Durante el 2017 se llevaron a cabo por parte de las áreas responsables,  las revisiones y ajustes al manual, lo cual generó el documento enviado al área de Organización y Metodos para su trámite.  Sin embargo, dado los cambios administrativos  se hace necesario adelantar las gestiones y/o ajustes pertinentes para su publicación.</t>
  </si>
  <si>
    <t xml:space="preserve">Una vez revisado el perfil de riesgo 2017 para los procesos : gestión del riesgo y Gestión de tecnologias de la información, no se identifican los riesgos referentes con la proteccion de datos personales  y normatividad relacionada.  Sin embargo, en el marco del contrato No.20171068, cuyo objeto es "CONSULTORÍA PARA EL ANÁLISIS DEL CUMPLIMIENTO DE REQUISITOS Y EL DESARROLLO DEL PROGRAMA INTEGRAL DE DATOS PERSONALES DE FONADE...", dentro de los entregables se encuentran: *matriz de riesgos de la información,  *procedimiento para la identificacion de los riesgos asociados al tratamiento de datos personales y * plan de tratamiento para la mitigación de los riesgos; los cuales serán el insumo principal  actualizar la matriz de riesgos referentes a protección de datos personales. </t>
  </si>
  <si>
    <t xml:space="preserve">1. Adelantar las gestiones y/o ajustes pertinentes al procseo MAP804 Manual de Gestión de Seguridad de la Información para su publicación.
2. Actualizar la matriz de riesgos referentes a protección de datos personales. </t>
  </si>
  <si>
    <t>1.  Ajustes al procedimiento  PAP623 Trámite de Queja por Acoso Laboral
2. Adoptar Reglamento de Trabajo de FONADE</t>
  </si>
  <si>
    <t>1. Revisar y ajustar el Procedimiento Solicitud y trámite de vacaciones -  PAP603</t>
  </si>
  <si>
    <t>1. Memorando con directrices para el control y seguimiento a las reclamaciones administrativas de la Entidad.
2. Enviarpieza gráfica dando a conocer los cambios y aprobación del procedimiento de reclamaciones administrativas</t>
  </si>
  <si>
    <t>BEATRIZ AMALIA SANCHEZ LUQUE  Gerente Unidad Área de Talento Humano.CARMEN CECILIA HENAO ESPINOSA  Gerente Unidad Área de Organización y Métodos .HECTOR AMAR GIL  Gerente Senior Área de Servicios Administrativos</t>
  </si>
  <si>
    <t>LUZ STELLA TRILLAS, Subgerente de Contratación</t>
  </si>
  <si>
    <t>BEATRIZ AMALIA SANCHEZ LUQUE, Gerente de Talento Humano</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</si>
</sst>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dd/mm/yy;@"/>
    <numFmt numFmtId="173" formatCode="0.0%"/>
    <numFmt numFmtId="174" formatCode="[$-240A]dddd\,\ d\ &quot;de&quot;\ mmmm\ &quot;de&quot;\ yyyy"/>
    <numFmt numFmtId="175" formatCode="[$-240A]h:mm:ss\ AM/PM"/>
  </numFmts>
  <fonts count="66">
    <font>
      <sz val="11"/>
      <color theme="1"/>
      <name val="Calibri"/>
      <family val="2"/>
    </font>
    <font>
      <sz val="11"/>
      <color indexed="8"/>
      <name val="Calibri"/>
      <family val="2"/>
    </font>
    <font>
      <b/>
      <sz val="10"/>
      <name val="Arial"/>
      <family val="2"/>
    </font>
    <font>
      <sz val="10"/>
      <color indexed="8"/>
      <name val="Arial"/>
      <family val="2"/>
    </font>
    <font>
      <b/>
      <sz val="10"/>
      <color indexed="8"/>
      <name val="Arial"/>
      <family val="2"/>
    </font>
    <font>
      <sz val="10"/>
      <name val="Arial"/>
      <family val="2"/>
    </font>
    <font>
      <sz val="10"/>
      <color indexed="10"/>
      <name val="Arial"/>
      <family val="2"/>
    </font>
    <font>
      <i/>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9"/>
      <name val="Arial"/>
      <family val="2"/>
    </font>
    <font>
      <b/>
      <sz val="10"/>
      <color indexed="12"/>
      <name val="Arial"/>
      <family val="2"/>
    </font>
    <font>
      <b/>
      <sz val="10"/>
      <color indexed="17"/>
      <name val="Arial"/>
      <family val="2"/>
    </font>
    <font>
      <u val="single"/>
      <sz val="10"/>
      <color indexed="12"/>
      <name val="Arial"/>
      <family val="2"/>
    </font>
    <font>
      <b/>
      <sz val="10"/>
      <color indexed="9"/>
      <name val="Arial"/>
      <family val="2"/>
    </font>
    <font>
      <b/>
      <sz val="10"/>
      <color indexed="10"/>
      <name val="Arial"/>
      <family val="2"/>
    </font>
    <font>
      <b/>
      <sz val="8"/>
      <color indexed="9"/>
      <name val="Arial"/>
      <family val="2"/>
    </font>
    <font>
      <sz val="10"/>
      <color indexed="8"/>
      <name val="Calibri"/>
      <family val="2"/>
    </font>
    <font>
      <sz val="10"/>
      <color indexed="8"/>
      <name val="Times New Roman"/>
      <family val="1"/>
    </font>
    <font>
      <sz val="8"/>
      <name val="Segoe UI"/>
      <family val="2"/>
    </font>
    <font>
      <b/>
      <sz val="12"/>
      <color indexed="8"/>
      <name val="Arial"/>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Arial"/>
      <family val="2"/>
    </font>
    <font>
      <b/>
      <sz val="10"/>
      <color theme="1"/>
      <name val="Arial"/>
      <family val="2"/>
    </font>
    <font>
      <sz val="10"/>
      <color theme="0"/>
      <name val="Arial"/>
      <family val="2"/>
    </font>
    <font>
      <sz val="10"/>
      <color rgb="FF000000"/>
      <name val="Arial"/>
      <family val="2"/>
    </font>
    <font>
      <b/>
      <sz val="10"/>
      <color rgb="FF0000FF"/>
      <name val="Arial"/>
      <family val="2"/>
    </font>
    <font>
      <b/>
      <sz val="10"/>
      <color rgb="FF00B050"/>
      <name val="Arial"/>
      <family val="2"/>
    </font>
    <font>
      <u val="single"/>
      <sz val="10"/>
      <color theme="10"/>
      <name val="Arial"/>
      <family val="2"/>
    </font>
    <font>
      <b/>
      <sz val="10"/>
      <color theme="0"/>
      <name val="Arial"/>
      <family val="2"/>
    </font>
    <font>
      <b/>
      <sz val="10"/>
      <color rgb="FFFF0000"/>
      <name val="Arial"/>
      <family val="2"/>
    </font>
    <font>
      <b/>
      <sz val="8"/>
      <color theme="0"/>
      <name val="Arial"/>
      <family val="2"/>
    </font>
    <font>
      <sz val="10"/>
      <color theme="1"/>
      <name val="Calibri"/>
      <family val="2"/>
    </font>
    <font>
      <sz val="10"/>
      <color theme="1"/>
      <name val="Times New Roman"/>
      <family val="1"/>
    </font>
    <font>
      <b/>
      <sz val="12"/>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FF0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right/>
      <top/>
      <bottom style="medium"/>
    </border>
    <border>
      <left style="thin"/>
      <right style="thin"/>
      <top style="thin"/>
      <bottom style="thin"/>
    </border>
    <border>
      <left style="thin"/>
      <right style="medium"/>
      <top style="thin"/>
      <bottom style="medium"/>
    </border>
    <border>
      <left/>
      <right style="thin"/>
      <top style="thin"/>
      <bottom style="thin"/>
    </border>
    <border>
      <left style="thin"/>
      <right style="thin"/>
      <top style="thin"/>
      <bottom/>
    </border>
    <border>
      <left/>
      <right style="thin"/>
      <top style="thin"/>
      <bottom/>
    </border>
    <border>
      <left/>
      <right style="thin"/>
      <top/>
      <bottom/>
    </border>
    <border>
      <left/>
      <right style="thin"/>
      <top/>
      <bottom style="thin"/>
    </border>
    <border>
      <left style="thin"/>
      <right/>
      <top style="thin"/>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thin"/>
      <top/>
      <bottom style="thin"/>
    </border>
    <border>
      <left style="thin"/>
      <right style="medium"/>
      <top style="medium"/>
      <bottom style="medium"/>
    </border>
    <border>
      <left style="thin"/>
      <right style="medium"/>
      <top style="medium"/>
      <bottom/>
    </border>
    <border>
      <left/>
      <right/>
      <top/>
      <bottom style="medium">
        <color rgb="FF000000"/>
      </bottom>
    </border>
    <border>
      <left style="medium"/>
      <right style="thin"/>
      <top style="thin"/>
      <bottom style="thin"/>
    </border>
    <border>
      <left style="thin"/>
      <right style="thin"/>
      <top style="medium"/>
      <bottom/>
    </border>
    <border>
      <left style="medium"/>
      <right style="thin"/>
      <top style="medium"/>
      <bottom style="thin"/>
    </border>
    <border>
      <left/>
      <right style="medium"/>
      <top style="thin"/>
      <bottom style="thin"/>
    </border>
    <border>
      <left/>
      <right style="medium"/>
      <top style="thin"/>
      <bottom style="medium"/>
    </border>
    <border>
      <left style="thin"/>
      <right/>
      <top style="thin"/>
      <bottom/>
    </border>
    <border>
      <left/>
      <right/>
      <top style="thin"/>
      <bottom/>
    </border>
    <border>
      <left style="thin"/>
      <right/>
      <top/>
      <bottom style="thin"/>
    </border>
    <border>
      <left/>
      <right/>
      <top/>
      <bottom style="thin"/>
    </border>
    <border>
      <left/>
      <right/>
      <top style="thin"/>
      <bottom style="thin"/>
    </border>
    <border>
      <left style="medium"/>
      <right/>
      <top/>
      <bottom style="medium"/>
    </border>
    <border>
      <left/>
      <right style="medium"/>
      <top/>
      <bottom style="medium"/>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medium"/>
    </border>
    <border>
      <left style="medium"/>
      <right/>
      <top style="medium"/>
      <bottom/>
    </border>
    <border>
      <left/>
      <right style="thin"/>
      <top style="medium"/>
      <bottom/>
    </border>
    <border>
      <left style="medium"/>
      <right/>
      <top/>
      <bottom/>
    </border>
    <border>
      <left/>
      <right style="thin"/>
      <top/>
      <bottom style="medium"/>
    </border>
    <border>
      <left style="medium"/>
      <right style="thin"/>
      <top style="thin"/>
      <bottom style="medium"/>
    </border>
    <border>
      <left style="medium"/>
      <right style="thin"/>
      <top style="medium"/>
      <bottom/>
    </border>
    <border>
      <left style="medium"/>
      <right/>
      <top style="medium"/>
      <bottom style="thin"/>
    </border>
    <border>
      <left/>
      <right/>
      <top style="medium"/>
      <bottom style="thin"/>
    </border>
    <border>
      <left/>
      <right style="thin"/>
      <top style="medium"/>
      <bottom style="thin"/>
    </border>
    <border>
      <left style="medium"/>
      <right/>
      <top style="thin"/>
      <bottom style="medium"/>
    </border>
    <border>
      <left/>
      <right/>
      <top style="thin"/>
      <bottom style="medium"/>
    </border>
    <border>
      <left/>
      <right style="thin"/>
      <top style="thin"/>
      <bottom style="medium"/>
    </border>
    <border>
      <left style="medium"/>
      <right/>
      <top style="thin"/>
      <bottom style="thin"/>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480">
    <xf numFmtId="0" fontId="0" fillId="0" borderId="0" xfId="0" applyFont="1" applyAlignment="1">
      <alignment/>
    </xf>
    <xf numFmtId="0" fontId="53" fillId="0" borderId="0" xfId="0" applyFont="1" applyAlignment="1">
      <alignment/>
    </xf>
    <xf numFmtId="0" fontId="53" fillId="0" borderId="0" xfId="0" applyFont="1" applyBorder="1" applyAlignment="1">
      <alignment/>
    </xf>
    <xf numFmtId="0" fontId="54" fillId="0" borderId="0" xfId="0" applyFont="1" applyAlignment="1">
      <alignment/>
    </xf>
    <xf numFmtId="0" fontId="53" fillId="0" borderId="0" xfId="0" applyFont="1" applyBorder="1" applyAlignment="1">
      <alignment horizontal="left" vertical="top"/>
    </xf>
    <xf numFmtId="0" fontId="53" fillId="0" borderId="0" xfId="0" applyFont="1" applyAlignment="1">
      <alignment horizontal="center" vertical="center"/>
    </xf>
    <xf numFmtId="0" fontId="53" fillId="0" borderId="0" xfId="0" applyFont="1" applyBorder="1" applyAlignment="1">
      <alignment horizontal="center" vertical="center"/>
    </xf>
    <xf numFmtId="0" fontId="55" fillId="33" borderId="0" xfId="0" applyFont="1" applyFill="1" applyAlignment="1">
      <alignment/>
    </xf>
    <xf numFmtId="9" fontId="53" fillId="34" borderId="10" xfId="55" applyFont="1" applyFill="1" applyBorder="1" applyAlignment="1">
      <alignment horizontal="center" vertical="center"/>
    </xf>
    <xf numFmtId="9" fontId="53" fillId="34" borderId="11" xfId="55" applyFont="1" applyFill="1" applyBorder="1" applyAlignment="1">
      <alignment horizontal="center" vertical="center"/>
    </xf>
    <xf numFmtId="172" fontId="53" fillId="0" borderId="0" xfId="0" applyNumberFormat="1" applyFont="1" applyBorder="1" applyAlignment="1">
      <alignment horizontal="center" wrapText="1"/>
    </xf>
    <xf numFmtId="14" fontId="53" fillId="0" borderId="0" xfId="0" applyNumberFormat="1" applyFont="1" applyAlignment="1">
      <alignment/>
    </xf>
    <xf numFmtId="0" fontId="53" fillId="0" borderId="12" xfId="0" applyFont="1" applyFill="1" applyBorder="1" applyAlignment="1">
      <alignment horizontal="center" vertical="center" wrapText="1"/>
    </xf>
    <xf numFmtId="14" fontId="53" fillId="0" borderId="12" xfId="0" applyNumberFormat="1"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6" fillId="0" borderId="12" xfId="0" applyFont="1" applyBorder="1" applyAlignment="1">
      <alignment horizontal="left" vertical="center" wrapText="1"/>
    </xf>
    <xf numFmtId="0" fontId="5" fillId="0" borderId="0" xfId="0" applyFont="1" applyAlignment="1">
      <alignment/>
    </xf>
    <xf numFmtId="0" fontId="5" fillId="0" borderId="0" xfId="0" applyFont="1" applyBorder="1" applyAlignment="1">
      <alignment/>
    </xf>
    <xf numFmtId="0" fontId="5" fillId="0" borderId="0" xfId="0" applyFont="1" applyBorder="1" applyAlignment="1">
      <alignment horizontal="left" vertical="top"/>
    </xf>
    <xf numFmtId="0" fontId="53" fillId="0" borderId="13" xfId="0" applyFont="1" applyBorder="1" applyAlignment="1">
      <alignment/>
    </xf>
    <xf numFmtId="0" fontId="2" fillId="0" borderId="0" xfId="0" applyFont="1" applyAlignment="1">
      <alignment/>
    </xf>
    <xf numFmtId="0" fontId="53" fillId="33" borderId="0" xfId="0" applyFont="1" applyFill="1" applyAlignment="1">
      <alignment/>
    </xf>
    <xf numFmtId="172" fontId="53" fillId="33" borderId="0" xfId="0" applyNumberFormat="1" applyFont="1" applyFill="1" applyBorder="1" applyAlignment="1">
      <alignment horizontal="center" vertical="center" wrapText="1"/>
    </xf>
    <xf numFmtId="0" fontId="53" fillId="33" borderId="0" xfId="0" applyFont="1" applyFill="1" applyBorder="1" applyAlignment="1">
      <alignment horizontal="left" vertical="top"/>
    </xf>
    <xf numFmtId="0" fontId="53" fillId="33" borderId="0" xfId="0" applyFont="1" applyFill="1" applyBorder="1" applyAlignment="1">
      <alignment/>
    </xf>
    <xf numFmtId="0" fontId="57" fillId="33" borderId="0" xfId="0" applyFont="1" applyFill="1" applyBorder="1" applyAlignment="1">
      <alignment horizontal="left" vertical="center"/>
    </xf>
    <xf numFmtId="0" fontId="53" fillId="33" borderId="0" xfId="0" applyFont="1" applyFill="1" applyBorder="1" applyAlignment="1">
      <alignment horizontal="left" vertical="center"/>
    </xf>
    <xf numFmtId="0" fontId="54" fillId="33" borderId="0" xfId="0" applyFont="1" applyFill="1" applyAlignment="1">
      <alignment/>
    </xf>
    <xf numFmtId="0" fontId="58" fillId="33" borderId="0" xfId="0" applyFont="1" applyFill="1" applyBorder="1" applyAlignment="1">
      <alignment horizontal="left" vertical="center"/>
    </xf>
    <xf numFmtId="9" fontId="53" fillId="33" borderId="0" xfId="55" applyFont="1" applyFill="1" applyAlignment="1">
      <alignment/>
    </xf>
    <xf numFmtId="9" fontId="53" fillId="33" borderId="0" xfId="0" applyNumberFormat="1" applyFont="1" applyFill="1" applyAlignment="1">
      <alignment/>
    </xf>
    <xf numFmtId="172" fontId="53" fillId="0" borderId="0" xfId="0" applyNumberFormat="1" applyFont="1" applyBorder="1" applyAlignment="1">
      <alignment horizontal="center" vertical="center" wrapText="1"/>
    </xf>
    <xf numFmtId="0" fontId="53" fillId="0" borderId="0" xfId="0" applyFont="1" applyBorder="1" applyAlignment="1">
      <alignment horizontal="left" vertical="center" wrapText="1"/>
    </xf>
    <xf numFmtId="0" fontId="5" fillId="0" borderId="12" xfId="0" applyFont="1" applyFill="1" applyBorder="1" applyAlignment="1">
      <alignment horizontal="center" vertical="center" wrapText="1"/>
    </xf>
    <xf numFmtId="0" fontId="53" fillId="0" borderId="0" xfId="0" applyFont="1" applyAlignment="1">
      <alignment horizontal="left"/>
    </xf>
    <xf numFmtId="0" fontId="53" fillId="0" borderId="0" xfId="0" applyFont="1" applyBorder="1" applyAlignment="1">
      <alignment horizontal="left"/>
    </xf>
    <xf numFmtId="16" fontId="53" fillId="0" borderId="0" xfId="0" applyNumberFormat="1" applyFont="1" applyAlignment="1">
      <alignment/>
    </xf>
    <xf numFmtId="0" fontId="5" fillId="0" borderId="12" xfId="0" applyFont="1" applyFill="1" applyBorder="1" applyAlignment="1">
      <alignment horizontal="right" vertical="center" wrapText="1"/>
    </xf>
    <xf numFmtId="0" fontId="53" fillId="0" borderId="14" xfId="0" applyFont="1" applyFill="1" applyBorder="1" applyAlignment="1">
      <alignment horizontal="center" vertical="center" wrapText="1"/>
    </xf>
    <xf numFmtId="0" fontId="54" fillId="0" borderId="15" xfId="0" applyFont="1" applyFill="1" applyBorder="1" applyAlignment="1">
      <alignment horizontal="center" vertical="center" wrapText="1"/>
    </xf>
    <xf numFmtId="0" fontId="53" fillId="0" borderId="15" xfId="0" applyFont="1" applyFill="1" applyBorder="1" applyAlignment="1">
      <alignment horizontal="left" vertical="center" wrapText="1"/>
    </xf>
    <xf numFmtId="0" fontId="53" fillId="0" borderId="12" xfId="0" applyFont="1" applyFill="1" applyBorder="1" applyAlignment="1">
      <alignment horizontal="left" vertical="center" wrapText="1"/>
    </xf>
    <xf numFmtId="0" fontId="53" fillId="0" borderId="0" xfId="0" applyFont="1" applyAlignment="1">
      <alignment wrapText="1"/>
    </xf>
    <xf numFmtId="14" fontId="5" fillId="0" borderId="12" xfId="0" applyNumberFormat="1" applyFont="1" applyFill="1" applyBorder="1" applyAlignment="1">
      <alignment horizontal="center" vertical="center" wrapText="1"/>
    </xf>
    <xf numFmtId="0" fontId="5" fillId="0" borderId="12" xfId="0" applyFont="1" applyFill="1" applyBorder="1" applyAlignment="1">
      <alignment horizontal="left" vertical="center" wrapText="1"/>
    </xf>
    <xf numFmtId="0" fontId="53" fillId="0" borderId="0" xfId="0" applyFont="1" applyAlignment="1">
      <alignment horizontal="center"/>
    </xf>
    <xf numFmtId="0" fontId="54" fillId="0" borderId="0" xfId="0" applyFont="1" applyAlignment="1">
      <alignment horizontal="center"/>
    </xf>
    <xf numFmtId="0" fontId="53" fillId="0" borderId="16" xfId="0" applyFont="1" applyBorder="1" applyAlignment="1">
      <alignment/>
    </xf>
    <xf numFmtId="0" fontId="53" fillId="0" borderId="17" xfId="0" applyFont="1" applyBorder="1" applyAlignment="1">
      <alignment/>
    </xf>
    <xf numFmtId="0" fontId="53" fillId="0" borderId="18" xfId="0" applyFont="1" applyBorder="1" applyAlignment="1">
      <alignment/>
    </xf>
    <xf numFmtId="0" fontId="53" fillId="0" borderId="14" xfId="0" applyFont="1" applyBorder="1" applyAlignment="1">
      <alignment/>
    </xf>
    <xf numFmtId="0" fontId="53" fillId="0" borderId="0" xfId="0" applyFont="1" applyBorder="1" applyAlignment="1">
      <alignment horizontal="center" vertical="top"/>
    </xf>
    <xf numFmtId="0" fontId="53" fillId="0" borderId="12" xfId="0" applyFont="1" applyBorder="1" applyAlignment="1">
      <alignment/>
    </xf>
    <xf numFmtId="0" fontId="53" fillId="0" borderId="12" xfId="0" applyFont="1" applyBorder="1" applyAlignment="1">
      <alignment vertical="top" wrapText="1"/>
    </xf>
    <xf numFmtId="0" fontId="53" fillId="0" borderId="19" xfId="0" applyFont="1" applyBorder="1" applyAlignment="1">
      <alignment horizontal="left" vertical="top" wrapText="1"/>
    </xf>
    <xf numFmtId="0" fontId="53" fillId="0" borderId="0" xfId="0" applyFont="1" applyBorder="1" applyAlignment="1">
      <alignment horizontal="center"/>
    </xf>
    <xf numFmtId="0" fontId="54" fillId="0" borderId="0" xfId="0" applyFont="1" applyAlignment="1">
      <alignment vertical="top"/>
    </xf>
    <xf numFmtId="0" fontId="54" fillId="0" borderId="0" xfId="0" applyFont="1" applyAlignment="1">
      <alignment horizontal="left" vertical="top" wrapText="1"/>
    </xf>
    <xf numFmtId="0" fontId="54" fillId="0" borderId="0" xfId="0" applyFont="1" applyBorder="1" applyAlignment="1">
      <alignment horizontal="left" vertical="top" wrapText="1"/>
    </xf>
    <xf numFmtId="0" fontId="53" fillId="0" borderId="12" xfId="0" applyFont="1" applyBorder="1" applyAlignment="1">
      <alignment horizontal="center"/>
    </xf>
    <xf numFmtId="0" fontId="53" fillId="0" borderId="12" xfId="0" applyNumberFormat="1" applyFont="1" applyFill="1" applyBorder="1" applyAlignment="1">
      <alignment horizontal="justify" vertical="center" wrapText="1"/>
    </xf>
    <xf numFmtId="0" fontId="3" fillId="0" borderId="12" xfId="53" applyFont="1" applyFill="1" applyBorder="1" applyAlignment="1">
      <alignment horizontal="center" vertical="center" wrapText="1"/>
      <protection/>
    </xf>
    <xf numFmtId="0" fontId="54" fillId="0" borderId="12" xfId="0" applyFont="1" applyBorder="1" applyAlignment="1">
      <alignment horizontal="center" vertical="center" wrapText="1"/>
    </xf>
    <xf numFmtId="0" fontId="53" fillId="0" borderId="12" xfId="0" applyNumberFormat="1" applyFont="1" applyFill="1" applyBorder="1" applyAlignment="1">
      <alignment horizontal="left" vertical="center" wrapText="1"/>
    </xf>
    <xf numFmtId="0" fontId="54" fillId="0" borderId="12" xfId="0" applyFont="1" applyBorder="1" applyAlignment="1">
      <alignment vertical="center" wrapText="1"/>
    </xf>
    <xf numFmtId="9" fontId="53" fillId="0" borderId="12" xfId="55" applyFont="1" applyBorder="1" applyAlignment="1">
      <alignment horizontal="center" vertical="center" wrapText="1"/>
    </xf>
    <xf numFmtId="0" fontId="59" fillId="0" borderId="12" xfId="46" applyFont="1" applyFill="1" applyBorder="1" applyAlignment="1">
      <alignment horizontal="left" vertical="center" wrapText="1"/>
    </xf>
    <xf numFmtId="0" fontId="53" fillId="0" borderId="12" xfId="0" applyNumberFormat="1" applyFont="1" applyFill="1" applyBorder="1" applyAlignment="1">
      <alignment horizontal="center" vertical="center" wrapText="1"/>
    </xf>
    <xf numFmtId="9" fontId="53" fillId="0" borderId="12" xfId="0" applyNumberFormat="1" applyFont="1" applyFill="1" applyBorder="1" applyAlignment="1">
      <alignment horizontal="center" vertical="center" wrapText="1"/>
    </xf>
    <xf numFmtId="0" fontId="53" fillId="0" borderId="12" xfId="0" applyFont="1" applyFill="1" applyBorder="1" applyAlignment="1">
      <alignment horizontal="justify" vertical="center" wrapText="1"/>
    </xf>
    <xf numFmtId="0" fontId="54" fillId="0" borderId="20" xfId="0" applyFont="1" applyBorder="1" applyAlignment="1">
      <alignment horizontal="center"/>
    </xf>
    <xf numFmtId="9" fontId="53" fillId="34" borderId="21" xfId="0" applyNumberFormat="1" applyFont="1" applyFill="1" applyBorder="1" applyAlignment="1">
      <alignment horizontal="center" vertical="center"/>
    </xf>
    <xf numFmtId="9" fontId="53" fillId="0" borderId="21" xfId="0" applyNumberFormat="1" applyFont="1" applyBorder="1" applyAlignment="1">
      <alignment horizontal="center" vertical="center"/>
    </xf>
    <xf numFmtId="9" fontId="53" fillId="34" borderId="22" xfId="0" applyNumberFormat="1" applyFont="1" applyFill="1" applyBorder="1" applyAlignment="1">
      <alignment horizontal="center" vertical="center"/>
    </xf>
    <xf numFmtId="9" fontId="53" fillId="0" borderId="0" xfId="0" applyNumberFormat="1" applyFont="1" applyAlignment="1">
      <alignment/>
    </xf>
    <xf numFmtId="0" fontId="56" fillId="0" borderId="12" xfId="0" applyFont="1" applyBorder="1" applyAlignment="1">
      <alignment horizontal="justify" vertical="center"/>
    </xf>
    <xf numFmtId="0" fontId="53" fillId="0" borderId="0" xfId="0" applyFont="1" applyFill="1" applyBorder="1" applyAlignment="1">
      <alignment horizontal="center" vertical="center" wrapText="1"/>
    </xf>
    <xf numFmtId="0" fontId="53" fillId="0" borderId="12" xfId="0" applyFont="1" applyBorder="1" applyAlignment="1">
      <alignment horizontal="center" vertical="center"/>
    </xf>
    <xf numFmtId="0" fontId="54" fillId="0" borderId="0" xfId="0" applyFont="1" applyBorder="1" applyAlignment="1">
      <alignment horizontal="center" vertical="center" wrapText="1"/>
    </xf>
    <xf numFmtId="0" fontId="53" fillId="0" borderId="23" xfId="0" applyFont="1" applyBorder="1" applyAlignment="1">
      <alignment horizontal="center" vertical="center" wrapText="1"/>
    </xf>
    <xf numFmtId="0" fontId="53" fillId="0" borderId="0" xfId="0" applyFont="1" applyAlignment="1">
      <alignment horizontal="center" vertical="center" wrapText="1"/>
    </xf>
    <xf numFmtId="0" fontId="53" fillId="33" borderId="12" xfId="0" applyFont="1" applyFill="1" applyBorder="1" applyAlignment="1">
      <alignment horizontal="justify" vertical="center" wrapText="1"/>
    </xf>
    <xf numFmtId="0" fontId="53" fillId="0" borderId="12" xfId="0" applyFont="1" applyBorder="1" applyAlignment="1">
      <alignment vertical="center" wrapText="1"/>
    </xf>
    <xf numFmtId="15" fontId="5" fillId="0" borderId="12" xfId="0" applyNumberFormat="1" applyFont="1" applyFill="1" applyBorder="1" applyAlignment="1">
      <alignment horizontal="center" vertical="center" wrapText="1"/>
    </xf>
    <xf numFmtId="14" fontId="53" fillId="0" borderId="12" xfId="0" applyNumberFormat="1" applyFont="1" applyBorder="1" applyAlignment="1">
      <alignment horizontal="center" vertical="center" wrapText="1"/>
    </xf>
    <xf numFmtId="0" fontId="53" fillId="0" borderId="12" xfId="0" applyFont="1" applyBorder="1" applyAlignment="1">
      <alignment wrapText="1"/>
    </xf>
    <xf numFmtId="0" fontId="54" fillId="0" borderId="10" xfId="0" applyFont="1" applyBorder="1" applyAlignment="1">
      <alignment horizontal="center"/>
    </xf>
    <xf numFmtId="0" fontId="53" fillId="0" borderId="12" xfId="0" applyFont="1" applyBorder="1" applyAlignment="1">
      <alignment horizontal="justify" vertical="center" wrapText="1"/>
    </xf>
    <xf numFmtId="9" fontId="53" fillId="34" borderId="12" xfId="0" applyNumberFormat="1" applyFont="1" applyFill="1" applyBorder="1" applyAlignment="1">
      <alignment horizontal="center" vertical="center"/>
    </xf>
    <xf numFmtId="9" fontId="53" fillId="0" borderId="13" xfId="55" applyFont="1" applyBorder="1" applyAlignment="1">
      <alignment horizontal="center" vertical="center"/>
    </xf>
    <xf numFmtId="0" fontId="53" fillId="0" borderId="0" xfId="0" applyFont="1" applyBorder="1" applyAlignment="1">
      <alignment horizontal="center"/>
    </xf>
    <xf numFmtId="0" fontId="53" fillId="0" borderId="12" xfId="0" applyFont="1" applyBorder="1" applyAlignment="1">
      <alignment horizontal="center" vertical="center" wrapText="1"/>
    </xf>
    <xf numFmtId="9" fontId="53" fillId="33" borderId="12" xfId="55" applyFont="1" applyFill="1" applyBorder="1" applyAlignment="1">
      <alignment horizontal="center" vertical="center" wrapText="1"/>
    </xf>
    <xf numFmtId="0" fontId="3" fillId="0" borderId="12" xfId="0" applyFont="1" applyBorder="1" applyAlignment="1">
      <alignment horizontal="justify" vertical="center" wrapText="1"/>
    </xf>
    <xf numFmtId="0" fontId="54" fillId="0" borderId="24" xfId="0" applyFont="1" applyBorder="1" applyAlignment="1">
      <alignment horizontal="center"/>
    </xf>
    <xf numFmtId="0" fontId="54" fillId="0" borderId="25" xfId="0" applyFont="1" applyBorder="1" applyAlignment="1">
      <alignment horizontal="center"/>
    </xf>
    <xf numFmtId="9" fontId="53" fillId="0" borderId="20" xfId="0" applyNumberFormat="1" applyFont="1" applyBorder="1" applyAlignment="1">
      <alignment horizontal="center" vertical="center"/>
    </xf>
    <xf numFmtId="9" fontId="53" fillId="0" borderId="13" xfId="0" applyNumberFormat="1" applyFont="1" applyBorder="1" applyAlignment="1">
      <alignment horizontal="center" vertical="center"/>
    </xf>
    <xf numFmtId="14" fontId="53" fillId="0" borderId="12" xfId="0" applyNumberFormat="1" applyFont="1" applyBorder="1" applyAlignment="1">
      <alignment vertical="center" wrapText="1"/>
    </xf>
    <xf numFmtId="0" fontId="53" fillId="0" borderId="0" xfId="0" applyFont="1" applyAlignment="1">
      <alignment/>
    </xf>
    <xf numFmtId="0" fontId="3" fillId="0" borderId="12" xfId="0" applyFont="1" applyBorder="1" applyAlignment="1">
      <alignment horizontal="center" vertical="center" wrapText="1"/>
    </xf>
    <xf numFmtId="0" fontId="54" fillId="0" borderId="10" xfId="0" applyFont="1" applyBorder="1" applyAlignment="1">
      <alignment horizontal="center" wrapText="1"/>
    </xf>
    <xf numFmtId="0" fontId="54" fillId="0" borderId="20" xfId="0" applyFont="1" applyBorder="1" applyAlignment="1">
      <alignment horizontal="center" wrapText="1"/>
    </xf>
    <xf numFmtId="9" fontId="53" fillId="34" borderId="21" xfId="55" applyFont="1" applyFill="1" applyBorder="1" applyAlignment="1">
      <alignment horizontal="center" vertical="center" wrapText="1"/>
    </xf>
    <xf numFmtId="9" fontId="53" fillId="0" borderId="21" xfId="55" applyFont="1" applyBorder="1" applyAlignment="1">
      <alignment horizontal="center" vertical="center" wrapText="1"/>
    </xf>
    <xf numFmtId="9" fontId="53" fillId="34" borderId="22" xfId="55" applyFont="1" applyFill="1" applyBorder="1" applyAlignment="1">
      <alignment horizontal="center" vertical="center" wrapText="1"/>
    </xf>
    <xf numFmtId="0" fontId="60" fillId="35" borderId="12" xfId="0" applyFont="1" applyFill="1" applyBorder="1" applyAlignment="1">
      <alignment horizontal="center" vertical="center" wrapText="1"/>
    </xf>
    <xf numFmtId="0" fontId="60" fillId="35" borderId="14" xfId="0" applyFont="1" applyFill="1" applyBorder="1" applyAlignment="1">
      <alignment horizontal="center" vertical="center" wrapText="1"/>
    </xf>
    <xf numFmtId="0" fontId="60" fillId="35" borderId="15" xfId="0" applyFont="1" applyFill="1" applyBorder="1" applyAlignment="1">
      <alignment horizontal="center" vertical="center" wrapText="1"/>
    </xf>
    <xf numFmtId="0" fontId="60" fillId="35" borderId="12" xfId="0" applyFont="1" applyFill="1" applyBorder="1" applyAlignment="1">
      <alignment horizontal="center" vertical="center" wrapText="1"/>
    </xf>
    <xf numFmtId="0" fontId="55" fillId="33" borderId="0" xfId="0" applyFont="1" applyFill="1" applyAlignment="1">
      <alignment horizontal="center" vertical="center" wrapText="1"/>
    </xf>
    <xf numFmtId="0" fontId="53" fillId="33" borderId="0" xfId="0" applyFont="1" applyFill="1" applyAlignment="1">
      <alignment horizontal="center" vertical="center" wrapText="1"/>
    </xf>
    <xf numFmtId="0" fontId="5" fillId="0" borderId="0" xfId="0" applyFont="1" applyBorder="1" applyAlignment="1">
      <alignment horizontal="center" vertical="center" wrapText="1"/>
    </xf>
    <xf numFmtId="14" fontId="53" fillId="0" borderId="0" xfId="0" applyNumberFormat="1" applyFont="1" applyBorder="1" applyAlignment="1">
      <alignment horizontal="center" vertical="center" wrapText="1"/>
    </xf>
    <xf numFmtId="0" fontId="53" fillId="0" borderId="0" xfId="0" applyFont="1" applyBorder="1" applyAlignment="1">
      <alignment horizontal="center" vertical="center" wrapText="1"/>
    </xf>
    <xf numFmtId="0" fontId="53" fillId="0" borderId="0" xfId="0" applyFont="1" applyBorder="1" applyAlignment="1">
      <alignment horizontal="center" wrapText="1"/>
    </xf>
    <xf numFmtId="0" fontId="56" fillId="0" borderId="12" xfId="0" applyFont="1" applyBorder="1" applyAlignment="1">
      <alignment horizontal="center" vertical="center" wrapText="1"/>
    </xf>
    <xf numFmtId="9" fontId="53" fillId="34" borderId="21" xfId="55" applyFont="1" applyFill="1" applyBorder="1" applyAlignment="1">
      <alignment horizontal="center" vertical="center"/>
    </xf>
    <xf numFmtId="9" fontId="53" fillId="0" borderId="21" xfId="55" applyFont="1" applyBorder="1" applyAlignment="1">
      <alignment horizontal="center" vertical="center"/>
    </xf>
    <xf numFmtId="9" fontId="53" fillId="34" borderId="22" xfId="55" applyFont="1" applyFill="1" applyBorder="1" applyAlignment="1">
      <alignment horizontal="center" vertical="center"/>
    </xf>
    <xf numFmtId="0" fontId="53" fillId="0" borderId="12" xfId="0" applyFont="1" applyBorder="1" applyAlignment="1">
      <alignment horizontal="center" vertical="center" wrapText="1"/>
    </xf>
    <xf numFmtId="0" fontId="56" fillId="0" borderId="26" xfId="0" applyFont="1" applyBorder="1" applyAlignment="1">
      <alignment horizontal="left" vertical="center" wrapText="1"/>
    </xf>
    <xf numFmtId="0" fontId="53" fillId="33" borderId="12" xfId="0" applyFont="1" applyFill="1" applyBorder="1" applyAlignment="1">
      <alignment horizontal="center" vertical="center" wrapText="1"/>
    </xf>
    <xf numFmtId="15" fontId="5" fillId="33" borderId="12" xfId="0" applyNumberFormat="1" applyFont="1" applyFill="1" applyBorder="1" applyAlignment="1">
      <alignment horizontal="center" vertical="center" wrapText="1"/>
    </xf>
    <xf numFmtId="14" fontId="53" fillId="33" borderId="14" xfId="0" applyNumberFormat="1" applyFont="1" applyFill="1" applyBorder="1" applyAlignment="1">
      <alignment vertical="center" wrapText="1"/>
    </xf>
    <xf numFmtId="14" fontId="53" fillId="33" borderId="12" xfId="0" applyNumberFormat="1" applyFont="1" applyFill="1" applyBorder="1" applyAlignment="1">
      <alignment horizontal="center" vertical="center" wrapText="1"/>
    </xf>
    <xf numFmtId="0" fontId="53" fillId="33" borderId="14" xfId="0" applyFont="1" applyFill="1" applyBorder="1" applyAlignment="1">
      <alignment vertical="center" wrapText="1"/>
    </xf>
    <xf numFmtId="0" fontId="2" fillId="0" borderId="0" xfId="0" applyFont="1" applyAlignment="1">
      <alignment vertical="top"/>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5" fillId="0" borderId="0" xfId="0" applyFont="1" applyAlignment="1">
      <alignment horizontal="center" vertical="center" wrapText="1"/>
    </xf>
    <xf numFmtId="0" fontId="5" fillId="0" borderId="27" xfId="0" applyFont="1" applyBorder="1" applyAlignment="1">
      <alignment horizontal="center" vertical="center"/>
    </xf>
    <xf numFmtId="0" fontId="5" fillId="0" borderId="12" xfId="0" applyFont="1" applyBorder="1" applyAlignment="1">
      <alignment horizontal="center" vertical="center" wrapText="1"/>
    </xf>
    <xf numFmtId="0" fontId="5" fillId="0" borderId="12" xfId="0" applyFont="1" applyFill="1" applyBorder="1" applyAlignment="1">
      <alignment horizontal="justify" vertical="center" wrapText="1"/>
    </xf>
    <xf numFmtId="0" fontId="2" fillId="0" borderId="12" xfId="0" applyFont="1" applyBorder="1" applyAlignment="1">
      <alignment horizontal="center" vertical="center" wrapText="1"/>
    </xf>
    <xf numFmtId="9" fontId="5" fillId="0" borderId="12" xfId="55" applyFont="1" applyBorder="1" applyAlignment="1">
      <alignment horizontal="center" vertical="center" wrapText="1"/>
    </xf>
    <xf numFmtId="0" fontId="53" fillId="0" borderId="21" xfId="0" applyFont="1" applyBorder="1" applyAlignment="1">
      <alignment/>
    </xf>
    <xf numFmtId="0" fontId="5" fillId="0" borderId="21" xfId="0" applyFont="1" applyFill="1" applyBorder="1" applyAlignment="1">
      <alignment horizontal="justify" vertical="center" wrapText="1"/>
    </xf>
    <xf numFmtId="0" fontId="5" fillId="0" borderId="22" xfId="0" applyFont="1" applyBorder="1" applyAlignment="1">
      <alignment horizontal="center" vertical="center" wrapText="1"/>
    </xf>
    <xf numFmtId="0" fontId="5" fillId="0" borderId="22" xfId="0" applyFont="1" applyFill="1" applyBorder="1" applyAlignment="1">
      <alignment horizontal="justify" vertical="center" wrapText="1"/>
    </xf>
    <xf numFmtId="0" fontId="5" fillId="0" borderId="22" xfId="0" applyFont="1" applyFill="1" applyBorder="1" applyAlignment="1">
      <alignment horizontal="center" vertical="center" wrapText="1"/>
    </xf>
    <xf numFmtId="15" fontId="5" fillId="0" borderId="22" xfId="0" applyNumberFormat="1" applyFont="1" applyFill="1" applyBorder="1" applyAlignment="1">
      <alignment horizontal="center" vertical="center" wrapText="1"/>
    </xf>
    <xf numFmtId="0" fontId="2" fillId="0" borderId="22" xfId="0" applyFont="1" applyBorder="1" applyAlignment="1">
      <alignment horizontal="center" vertical="center" wrapText="1"/>
    </xf>
    <xf numFmtId="9" fontId="5" fillId="0" borderId="22" xfId="55" applyFont="1" applyBorder="1" applyAlignment="1">
      <alignment horizontal="center" vertical="center" wrapText="1"/>
    </xf>
    <xf numFmtId="0" fontId="2" fillId="0" borderId="28" xfId="0" applyFont="1" applyBorder="1" applyAlignment="1">
      <alignment horizontal="center"/>
    </xf>
    <xf numFmtId="0" fontId="2" fillId="0" borderId="25" xfId="0" applyFont="1" applyBorder="1" applyAlignment="1">
      <alignment horizontal="center"/>
    </xf>
    <xf numFmtId="9" fontId="5" fillId="34" borderId="10" xfId="0" applyNumberFormat="1" applyFont="1" applyFill="1" applyBorder="1" applyAlignment="1">
      <alignment horizontal="center" vertical="center"/>
    </xf>
    <xf numFmtId="9" fontId="5" fillId="0" borderId="20" xfId="0" applyNumberFormat="1" applyFont="1" applyBorder="1" applyAlignment="1">
      <alignment horizontal="center" vertical="center"/>
    </xf>
    <xf numFmtId="9" fontId="5" fillId="34" borderId="22" xfId="0" applyNumberFormat="1" applyFont="1" applyFill="1" applyBorder="1" applyAlignment="1">
      <alignment horizontal="center" vertical="center"/>
    </xf>
    <xf numFmtId="0" fontId="60" fillId="35" borderId="29" xfId="0" applyFont="1" applyFill="1" applyBorder="1" applyAlignment="1">
      <alignment horizontal="center" vertical="center" wrapText="1"/>
    </xf>
    <xf numFmtId="0" fontId="60" fillId="35" borderId="10" xfId="0" applyFont="1" applyFill="1" applyBorder="1" applyAlignment="1">
      <alignment horizontal="center" vertical="center" wrapText="1"/>
    </xf>
    <xf numFmtId="0" fontId="60" fillId="35" borderId="20" xfId="0" applyFont="1" applyFill="1" applyBorder="1" applyAlignment="1">
      <alignment horizontal="center" vertical="center" wrapText="1"/>
    </xf>
    <xf numFmtId="9" fontId="5" fillId="33" borderId="12" xfId="55" applyFont="1" applyFill="1" applyBorder="1" applyAlignment="1">
      <alignment horizontal="center" vertical="center" wrapText="1"/>
    </xf>
    <xf numFmtId="0" fontId="5" fillId="33" borderId="0" xfId="0" applyFont="1" applyFill="1" applyBorder="1" applyAlignment="1">
      <alignment horizontal="center" vertical="center" wrapText="1"/>
    </xf>
    <xf numFmtId="14" fontId="53" fillId="33" borderId="0" xfId="0" applyNumberFormat="1" applyFont="1" applyFill="1" applyBorder="1" applyAlignment="1">
      <alignment horizontal="center" vertical="center" wrapText="1"/>
    </xf>
    <xf numFmtId="0" fontId="53" fillId="33" borderId="0" xfId="0" applyFont="1" applyFill="1" applyBorder="1" applyAlignment="1">
      <alignment horizontal="center" vertical="center" wrapText="1"/>
    </xf>
    <xf numFmtId="0" fontId="54" fillId="33" borderId="0" xfId="0" applyFont="1" applyFill="1" applyAlignment="1">
      <alignment vertical="top"/>
    </xf>
    <xf numFmtId="0" fontId="54" fillId="33" borderId="0" xfId="0" applyFont="1" applyFill="1" applyAlignment="1">
      <alignment horizontal="left" vertical="top" wrapText="1"/>
    </xf>
    <xf numFmtId="0" fontId="54" fillId="33" borderId="0" xfId="0" applyFont="1" applyFill="1" applyBorder="1" applyAlignment="1">
      <alignment horizontal="left" vertical="top" wrapText="1"/>
    </xf>
    <xf numFmtId="0" fontId="53" fillId="33" borderId="0" xfId="0" applyFont="1" applyFill="1" applyAlignment="1">
      <alignment vertical="center"/>
    </xf>
    <xf numFmtId="0" fontId="53" fillId="0" borderId="0" xfId="0" applyFont="1" applyAlignment="1">
      <alignment vertical="center"/>
    </xf>
    <xf numFmtId="9" fontId="53" fillId="0" borderId="30" xfId="0" applyNumberFormat="1" applyFont="1" applyBorder="1" applyAlignment="1">
      <alignment horizontal="center" vertical="center"/>
    </xf>
    <xf numFmtId="9" fontId="53" fillId="0" borderId="31" xfId="0" applyNumberFormat="1" applyFont="1" applyBorder="1" applyAlignment="1">
      <alignment horizontal="center" vertical="center"/>
    </xf>
    <xf numFmtId="0" fontId="53" fillId="0" borderId="12" xfId="0" applyFont="1" applyBorder="1" applyAlignment="1">
      <alignment horizontal="left" vertical="center" wrapText="1"/>
    </xf>
    <xf numFmtId="0" fontId="61" fillId="0" borderId="12" xfId="0" applyFont="1" applyBorder="1" applyAlignment="1">
      <alignment vertical="center" wrapText="1"/>
    </xf>
    <xf numFmtId="9" fontId="53" fillId="0" borderId="12" xfId="55" applyFont="1" applyBorder="1" applyAlignment="1">
      <alignment horizontal="left" vertical="center" wrapText="1"/>
    </xf>
    <xf numFmtId="0" fontId="5" fillId="0" borderId="12" xfId="0" applyFont="1" applyBorder="1" applyAlignment="1">
      <alignment vertical="center" wrapText="1"/>
    </xf>
    <xf numFmtId="0" fontId="61" fillId="0" borderId="12" xfId="0" applyFont="1" applyBorder="1" applyAlignment="1">
      <alignment horizontal="left" vertical="center" wrapText="1"/>
    </xf>
    <xf numFmtId="0" fontId="54" fillId="0" borderId="10" xfId="0" applyFont="1" applyBorder="1" applyAlignment="1">
      <alignment horizontal="center" vertical="center" wrapText="1"/>
    </xf>
    <xf numFmtId="0" fontId="54" fillId="0" borderId="20" xfId="0" applyFont="1" applyBorder="1" applyAlignment="1">
      <alignment horizontal="center" vertical="center" wrapText="1"/>
    </xf>
    <xf numFmtId="0" fontId="53" fillId="33" borderId="1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2" xfId="0" applyFont="1" applyFill="1" applyBorder="1" applyAlignment="1">
      <alignment horizontal="justify" vertical="center" wrapText="1"/>
    </xf>
    <xf numFmtId="0" fontId="5" fillId="33" borderId="12" xfId="0" applyFont="1" applyFill="1" applyBorder="1" applyAlignment="1">
      <alignment horizontal="center" vertical="center" wrapText="1"/>
    </xf>
    <xf numFmtId="14" fontId="53" fillId="33" borderId="12" xfId="0" applyNumberFormat="1" applyFont="1" applyFill="1" applyBorder="1" applyAlignment="1">
      <alignment horizontal="justify" vertical="center" wrapText="1"/>
    </xf>
    <xf numFmtId="0" fontId="5" fillId="33" borderId="0" xfId="0" applyFont="1" applyFill="1" applyAlignment="1">
      <alignment/>
    </xf>
    <xf numFmtId="0" fontId="53" fillId="0" borderId="12" xfId="0" applyFont="1" applyFill="1" applyBorder="1" applyAlignment="1">
      <alignment vertical="center" wrapText="1"/>
    </xf>
    <xf numFmtId="0" fontId="53" fillId="0" borderId="0" xfId="0" applyFont="1" applyFill="1" applyAlignment="1">
      <alignment horizontal="center" vertical="center" wrapText="1"/>
    </xf>
    <xf numFmtId="0" fontId="53" fillId="0" borderId="14" xfId="0" applyFont="1" applyFill="1" applyBorder="1" applyAlignment="1">
      <alignment vertical="center" wrapText="1"/>
    </xf>
    <xf numFmtId="0" fontId="5" fillId="33" borderId="12" xfId="0" applyFont="1" applyFill="1" applyBorder="1" applyAlignment="1">
      <alignment horizontal="left" vertical="center" wrapText="1"/>
    </xf>
    <xf numFmtId="9" fontId="53" fillId="34" borderId="13" xfId="55" applyFont="1" applyFill="1" applyBorder="1" applyAlignment="1">
      <alignment horizontal="center" vertical="center" wrapText="1"/>
    </xf>
    <xf numFmtId="0" fontId="60" fillId="35" borderId="12" xfId="0" applyFont="1" applyFill="1" applyBorder="1" applyAlignment="1">
      <alignment horizontal="left" vertical="center" wrapText="1"/>
    </xf>
    <xf numFmtId="14" fontId="53" fillId="0" borderId="12" xfId="0" applyNumberFormat="1" applyFont="1" applyBorder="1" applyAlignment="1">
      <alignment horizontal="left" vertical="center" wrapText="1"/>
    </xf>
    <xf numFmtId="14" fontId="53" fillId="0" borderId="12" xfId="0" applyNumberFormat="1" applyFont="1" applyBorder="1" applyAlignment="1">
      <alignment horizontal="center" vertical="center"/>
    </xf>
    <xf numFmtId="14" fontId="53" fillId="0" borderId="12" xfId="0" applyNumberFormat="1" applyFont="1" applyBorder="1" applyAlignment="1">
      <alignment vertical="center"/>
    </xf>
    <xf numFmtId="0" fontId="53" fillId="0" borderId="12" xfId="0" applyFont="1" applyBorder="1" applyAlignment="1">
      <alignment horizontal="center" vertical="top" wrapText="1"/>
    </xf>
    <xf numFmtId="49" fontId="53" fillId="0" borderId="12" xfId="0" applyNumberFormat="1" applyFont="1" applyBorder="1" applyAlignment="1">
      <alignment vertical="center" wrapText="1"/>
    </xf>
    <xf numFmtId="0" fontId="53" fillId="0" borderId="12" xfId="0" applyFont="1" applyBorder="1" applyAlignment="1">
      <alignment horizontal="left" vertical="top" wrapText="1"/>
    </xf>
    <xf numFmtId="0" fontId="59" fillId="0" borderId="12" xfId="46" applyFont="1" applyBorder="1" applyAlignment="1">
      <alignment vertical="center" wrapText="1"/>
    </xf>
    <xf numFmtId="0" fontId="59" fillId="0" borderId="15" xfId="46" applyFont="1" applyFill="1" applyBorder="1" applyAlignment="1">
      <alignment horizontal="left" vertical="center" wrapText="1"/>
    </xf>
    <xf numFmtId="0" fontId="53" fillId="0" borderId="12" xfId="0" applyFont="1" applyBorder="1" applyAlignment="1">
      <alignment vertical="top"/>
    </xf>
    <xf numFmtId="0" fontId="53" fillId="0" borderId="23" xfId="0" applyFont="1" applyBorder="1" applyAlignment="1">
      <alignment vertical="center" wrapText="1"/>
    </xf>
    <xf numFmtId="14" fontId="53" fillId="0" borderId="23" xfId="0" applyNumberFormat="1" applyFont="1" applyBorder="1" applyAlignment="1">
      <alignment horizontal="left" vertical="center" wrapText="1"/>
    </xf>
    <xf numFmtId="0" fontId="60" fillId="35" borderId="16" xfId="0" applyFont="1" applyFill="1" applyBorder="1" applyAlignment="1">
      <alignment horizontal="center" vertical="center" wrapText="1"/>
    </xf>
    <xf numFmtId="9" fontId="5" fillId="33" borderId="23" xfId="55" applyFont="1" applyFill="1" applyBorder="1" applyAlignment="1">
      <alignment horizontal="center" vertical="center" wrapText="1"/>
    </xf>
    <xf numFmtId="0" fontId="54" fillId="0" borderId="0" xfId="0" applyFont="1" applyBorder="1" applyAlignment="1">
      <alignment horizontal="center"/>
    </xf>
    <xf numFmtId="0" fontId="54" fillId="0" borderId="0" xfId="0" applyFont="1" applyBorder="1" applyAlignment="1">
      <alignment horizontal="center" vertical="top"/>
    </xf>
    <xf numFmtId="9" fontId="5" fillId="0" borderId="12" xfId="0" applyNumberFormat="1" applyFont="1" applyFill="1" applyBorder="1" applyAlignment="1">
      <alignment horizontal="center" vertical="center"/>
    </xf>
    <xf numFmtId="14" fontId="5" fillId="0" borderId="12" xfId="0" applyNumberFormat="1" applyFont="1" applyBorder="1" applyAlignment="1">
      <alignment horizontal="center" vertical="center" wrapText="1"/>
    </xf>
    <xf numFmtId="14" fontId="53" fillId="36" borderId="12" xfId="0" applyNumberFormat="1" applyFont="1" applyFill="1" applyBorder="1" applyAlignment="1">
      <alignment horizontal="center" vertical="center" wrapText="1"/>
    </xf>
    <xf numFmtId="9" fontId="53" fillId="0" borderId="12" xfId="0" applyNumberFormat="1" applyFont="1" applyBorder="1" applyAlignment="1">
      <alignment horizontal="center" vertical="center"/>
    </xf>
    <xf numFmtId="9" fontId="53" fillId="34" borderId="12" xfId="55" applyFont="1" applyFill="1" applyBorder="1" applyAlignment="1">
      <alignment horizontal="center" vertical="center"/>
    </xf>
    <xf numFmtId="9" fontId="53" fillId="0" borderId="12" xfId="0" applyNumberFormat="1" applyFont="1" applyBorder="1" applyAlignment="1">
      <alignment horizontal="center" vertical="center" wrapText="1"/>
    </xf>
    <xf numFmtId="0" fontId="53" fillId="0" borderId="0" xfId="0" applyFont="1" applyBorder="1" applyAlignment="1">
      <alignment horizontal="justify" vertical="center" wrapText="1"/>
    </xf>
    <xf numFmtId="0" fontId="5" fillId="0" borderId="0" xfId="0" applyFont="1" applyFill="1" applyBorder="1" applyAlignment="1">
      <alignment horizontal="justify" vertical="center" wrapText="1"/>
    </xf>
    <xf numFmtId="0" fontId="5" fillId="0" borderId="0" xfId="0" applyFont="1" applyFill="1" applyBorder="1" applyAlignment="1">
      <alignment horizontal="center" vertical="center" wrapText="1"/>
    </xf>
    <xf numFmtId="14" fontId="5" fillId="0" borderId="0" xfId="0" applyNumberFormat="1" applyFont="1" applyFill="1" applyBorder="1" applyAlignment="1">
      <alignment horizontal="center" vertical="center" wrapText="1"/>
    </xf>
    <xf numFmtId="9" fontId="53" fillId="0" borderId="0" xfId="0" applyNumberFormat="1" applyFont="1" applyBorder="1" applyAlignment="1">
      <alignment horizontal="center" vertical="center" wrapText="1"/>
    </xf>
    <xf numFmtId="0" fontId="53" fillId="0" borderId="12" xfId="0" applyFont="1" applyBorder="1" applyAlignment="1">
      <alignment horizontal="left" vertical="top"/>
    </xf>
    <xf numFmtId="0" fontId="62" fillId="35" borderId="12" xfId="0" applyFont="1" applyFill="1" applyBorder="1" applyAlignment="1">
      <alignment horizontal="center" vertical="center" wrapText="1"/>
    </xf>
    <xf numFmtId="17" fontId="54" fillId="0" borderId="0" xfId="0" applyNumberFormat="1" applyFont="1" applyAlignment="1">
      <alignment/>
    </xf>
    <xf numFmtId="0" fontId="53" fillId="0" borderId="0" xfId="0" applyFont="1" applyFill="1" applyBorder="1" applyAlignment="1">
      <alignment horizontal="justify" vertical="top" wrapText="1"/>
    </xf>
    <xf numFmtId="0" fontId="54" fillId="0" borderId="12" xfId="0" applyFont="1" applyBorder="1" applyAlignment="1">
      <alignment horizontal="center" vertical="top"/>
    </xf>
    <xf numFmtId="0" fontId="54" fillId="0" borderId="12" xfId="0" applyFont="1" applyBorder="1" applyAlignment="1">
      <alignment horizontal="center" vertical="center"/>
    </xf>
    <xf numFmtId="14" fontId="54" fillId="0" borderId="12" xfId="0" applyNumberFormat="1" applyFont="1" applyBorder="1" applyAlignment="1">
      <alignment horizontal="center" vertical="center"/>
    </xf>
    <xf numFmtId="9" fontId="54" fillId="0" borderId="12" xfId="0" applyNumberFormat="1" applyFont="1" applyBorder="1" applyAlignment="1">
      <alignment horizontal="center" vertical="center"/>
    </xf>
    <xf numFmtId="9" fontId="53" fillId="33" borderId="12" xfId="0" applyNumberFormat="1" applyFont="1" applyFill="1" applyBorder="1" applyAlignment="1">
      <alignment horizontal="center" vertical="center"/>
    </xf>
    <xf numFmtId="0" fontId="53" fillId="33" borderId="12" xfId="0" applyFont="1" applyFill="1" applyBorder="1" applyAlignment="1">
      <alignment horizontal="justify" vertical="center" wrapText="1"/>
    </xf>
    <xf numFmtId="14" fontId="53" fillId="33" borderId="12" xfId="0" applyNumberFormat="1" applyFont="1" applyFill="1" applyBorder="1" applyAlignment="1">
      <alignment vertical="center" wrapText="1"/>
    </xf>
    <xf numFmtId="0" fontId="53" fillId="33" borderId="12" xfId="0" applyFont="1" applyFill="1" applyBorder="1" applyAlignment="1">
      <alignment horizontal="justify" vertical="center" wrapText="1"/>
    </xf>
    <xf numFmtId="172" fontId="53" fillId="0" borderId="32" xfId="0" applyNumberFormat="1" applyFont="1" applyBorder="1" applyAlignment="1">
      <alignment horizontal="left" vertical="center" wrapText="1"/>
    </xf>
    <xf numFmtId="172" fontId="53" fillId="0" borderId="33" xfId="0" applyNumberFormat="1" applyFont="1" applyBorder="1" applyAlignment="1">
      <alignment horizontal="left" vertical="center" wrapText="1"/>
    </xf>
    <xf numFmtId="172" fontId="53" fillId="0" borderId="16" xfId="0" applyNumberFormat="1" applyFont="1" applyBorder="1" applyAlignment="1">
      <alignment horizontal="left" vertical="center" wrapText="1"/>
    </xf>
    <xf numFmtId="172" fontId="53" fillId="0" borderId="34" xfId="0" applyNumberFormat="1" applyFont="1" applyBorder="1" applyAlignment="1">
      <alignment horizontal="left" vertical="center" wrapText="1"/>
    </xf>
    <xf numFmtId="172" fontId="53" fillId="0" borderId="35" xfId="0" applyNumberFormat="1" applyFont="1" applyBorder="1" applyAlignment="1">
      <alignment horizontal="left" vertical="center" wrapText="1"/>
    </xf>
    <xf numFmtId="172" fontId="53" fillId="0" borderId="18" xfId="0" applyNumberFormat="1" applyFont="1" applyBorder="1" applyAlignment="1">
      <alignment horizontal="left" vertical="center" wrapText="1"/>
    </xf>
    <xf numFmtId="0" fontId="53" fillId="0" borderId="19" xfId="0" applyFont="1" applyBorder="1" applyAlignment="1">
      <alignment horizontal="left" vertical="center"/>
    </xf>
    <xf numFmtId="0" fontId="53" fillId="0" borderId="36" xfId="0" applyFont="1" applyBorder="1" applyAlignment="1">
      <alignment horizontal="left" vertical="center"/>
    </xf>
    <xf numFmtId="0" fontId="53" fillId="0" borderId="14" xfId="0" applyFont="1" applyBorder="1" applyAlignment="1">
      <alignment horizontal="left" vertical="center"/>
    </xf>
    <xf numFmtId="172" fontId="53" fillId="0" borderId="15" xfId="0" applyNumberFormat="1" applyFont="1" applyBorder="1" applyAlignment="1">
      <alignment horizontal="center" vertical="center" wrapText="1"/>
    </xf>
    <xf numFmtId="0" fontId="53" fillId="0" borderId="23" xfId="0" applyFont="1" applyBorder="1" applyAlignment="1">
      <alignment horizontal="center" vertical="center" wrapText="1"/>
    </xf>
    <xf numFmtId="0" fontId="2" fillId="0" borderId="0" xfId="0" applyFont="1" applyAlignment="1">
      <alignment horizontal="center" vertical="center" wrapText="1"/>
    </xf>
    <xf numFmtId="0" fontId="60" fillId="35" borderId="19" xfId="0" applyFont="1" applyFill="1" applyBorder="1" applyAlignment="1">
      <alignment horizontal="center" vertical="center" wrapText="1"/>
    </xf>
    <xf numFmtId="0" fontId="60" fillId="35" borderId="36" xfId="0" applyFont="1" applyFill="1" applyBorder="1" applyAlignment="1">
      <alignment horizontal="center" vertical="center" wrapText="1"/>
    </xf>
    <xf numFmtId="0" fontId="60" fillId="35" borderId="14" xfId="0" applyFont="1" applyFill="1" applyBorder="1" applyAlignment="1">
      <alignment horizontal="center" vertical="center" wrapText="1"/>
    </xf>
    <xf numFmtId="0" fontId="53" fillId="0" borderId="37" xfId="0" applyFont="1" applyBorder="1" applyAlignment="1">
      <alignment horizontal="center" vertical="center" wrapText="1"/>
    </xf>
    <xf numFmtId="0" fontId="53" fillId="0" borderId="38" xfId="0" applyFont="1" applyBorder="1" applyAlignment="1">
      <alignment horizontal="center" vertical="center" wrapText="1"/>
    </xf>
    <xf numFmtId="0" fontId="54" fillId="0" borderId="0" xfId="0" applyFont="1" applyAlignment="1">
      <alignment horizontal="left" vertical="top" wrapText="1"/>
    </xf>
    <xf numFmtId="0" fontId="54" fillId="0" borderId="0" xfId="0" applyFont="1" applyBorder="1" applyAlignment="1">
      <alignment horizontal="left" vertical="top" wrapText="1"/>
    </xf>
    <xf numFmtId="0" fontId="53" fillId="0" borderId="27" xfId="0" applyFont="1" applyBorder="1" applyAlignment="1">
      <alignment horizontal="justify" vertical="center" wrapText="1"/>
    </xf>
    <xf numFmtId="0" fontId="53" fillId="0" borderId="12" xfId="0" applyFont="1" applyBorder="1" applyAlignment="1">
      <alignment horizontal="justify" vertical="center" wrapText="1"/>
    </xf>
    <xf numFmtId="0" fontId="54" fillId="0" borderId="39" xfId="0" applyFont="1" applyBorder="1" applyAlignment="1">
      <alignment horizontal="center" vertical="center" wrapText="1"/>
    </xf>
    <xf numFmtId="0" fontId="54" fillId="0" borderId="40" xfId="0" applyFont="1" applyBorder="1" applyAlignment="1">
      <alignment horizontal="center" vertical="center" wrapText="1"/>
    </xf>
    <xf numFmtId="0" fontId="54" fillId="0" borderId="41" xfId="0" applyFont="1" applyBorder="1" applyAlignment="1">
      <alignment horizontal="center" vertical="center" wrapText="1"/>
    </xf>
    <xf numFmtId="0" fontId="54" fillId="0" borderId="42"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43" xfId="0" applyFont="1" applyBorder="1" applyAlignment="1">
      <alignment horizontal="center" vertical="center" wrapText="1"/>
    </xf>
    <xf numFmtId="0" fontId="54" fillId="0" borderId="44"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38" xfId="0" applyFont="1" applyBorder="1" applyAlignment="1">
      <alignment horizontal="center" vertical="center" wrapText="1"/>
    </xf>
    <xf numFmtId="0" fontId="53" fillId="0" borderId="45" xfId="0" applyFont="1" applyBorder="1" applyAlignment="1">
      <alignment horizontal="center" vertical="top" wrapText="1"/>
    </xf>
    <xf numFmtId="0" fontId="53" fillId="0" borderId="46" xfId="0" applyFont="1" applyBorder="1" applyAlignment="1">
      <alignment horizontal="center" vertical="top" wrapText="1"/>
    </xf>
    <xf numFmtId="0" fontId="53" fillId="0" borderId="47" xfId="0" applyFont="1" applyBorder="1" applyAlignment="1">
      <alignment horizontal="center" vertical="top" wrapText="1"/>
    </xf>
    <xf numFmtId="0" fontId="53" fillId="0" borderId="17" xfId="0" applyFont="1" applyBorder="1" applyAlignment="1">
      <alignment horizontal="center" vertical="top" wrapText="1"/>
    </xf>
    <xf numFmtId="0" fontId="53" fillId="0" borderId="37" xfId="0" applyFont="1" applyBorder="1" applyAlignment="1">
      <alignment horizontal="center" vertical="top" wrapText="1"/>
    </xf>
    <xf numFmtId="0" fontId="53" fillId="0" borderId="48" xfId="0" applyFont="1" applyBorder="1" applyAlignment="1">
      <alignment horizontal="center" vertical="top" wrapText="1"/>
    </xf>
    <xf numFmtId="0" fontId="5" fillId="0" borderId="45" xfId="0" applyFont="1" applyBorder="1" applyAlignment="1">
      <alignment horizontal="center" vertical="center" wrapText="1"/>
    </xf>
    <xf numFmtId="0" fontId="5" fillId="0" borderId="41" xfId="0" applyFont="1" applyBorder="1" applyAlignment="1">
      <alignment horizontal="center" vertical="center" wrapText="1"/>
    </xf>
    <xf numFmtId="14" fontId="53" fillId="0" borderId="47" xfId="0" applyNumberFormat="1" applyFont="1" applyBorder="1" applyAlignment="1">
      <alignment horizontal="center" vertical="center" wrapText="1"/>
    </xf>
    <xf numFmtId="14" fontId="53" fillId="0" borderId="43" xfId="0" applyNumberFormat="1" applyFont="1" applyBorder="1" applyAlignment="1">
      <alignment horizontal="center" vertical="center" wrapText="1"/>
    </xf>
    <xf numFmtId="0" fontId="53" fillId="0" borderId="47" xfId="0" applyFont="1" applyBorder="1" applyAlignment="1">
      <alignment horizontal="center" vertical="center" wrapText="1"/>
    </xf>
    <xf numFmtId="0" fontId="53" fillId="0" borderId="43" xfId="0" applyFont="1" applyBorder="1" applyAlignment="1">
      <alignment horizontal="center" vertical="center" wrapText="1"/>
    </xf>
    <xf numFmtId="0" fontId="2" fillId="0" borderId="0" xfId="0" applyFont="1" applyAlignment="1">
      <alignment horizontal="left" vertical="center" wrapText="1"/>
    </xf>
    <xf numFmtId="0" fontId="53" fillId="0" borderId="49" xfId="0" applyFont="1" applyBorder="1" applyAlignment="1">
      <alignment horizontal="justify" vertical="center" wrapText="1"/>
    </xf>
    <xf numFmtId="0" fontId="53" fillId="0" borderId="22" xfId="0" applyFont="1" applyBorder="1" applyAlignment="1">
      <alignment horizontal="justify" vertical="center" wrapText="1"/>
    </xf>
    <xf numFmtId="9" fontId="53" fillId="0" borderId="15" xfId="0" applyNumberFormat="1" applyFont="1" applyBorder="1" applyAlignment="1">
      <alignment horizontal="center" vertical="center"/>
    </xf>
    <xf numFmtId="0" fontId="53" fillId="0" borderId="23" xfId="0" applyFont="1" applyBorder="1" applyAlignment="1">
      <alignment horizontal="center" vertical="center"/>
    </xf>
    <xf numFmtId="0" fontId="2" fillId="0" borderId="17" xfId="0" applyFont="1" applyBorder="1" applyAlignment="1">
      <alignment horizontal="center" vertical="center" wrapText="1"/>
    </xf>
    <xf numFmtId="0" fontId="54" fillId="0" borderId="29" xfId="0" applyFont="1" applyBorder="1" applyAlignment="1">
      <alignment horizontal="center"/>
    </xf>
    <xf numFmtId="0" fontId="54" fillId="0" borderId="10" xfId="0" applyFont="1" applyBorder="1" applyAlignment="1">
      <alignment horizontal="center"/>
    </xf>
    <xf numFmtId="0" fontId="54" fillId="0" borderId="0" xfId="0" applyFont="1" applyAlignment="1">
      <alignment horizontal="left" vertical="center" wrapText="1"/>
    </xf>
    <xf numFmtId="0" fontId="54" fillId="0" borderId="0" xfId="0" applyFont="1" applyBorder="1" applyAlignment="1">
      <alignment horizontal="left" vertical="center" wrapText="1"/>
    </xf>
    <xf numFmtId="0" fontId="63" fillId="0" borderId="23" xfId="0" applyFont="1" applyBorder="1" applyAlignment="1">
      <alignment horizontal="center" vertical="center" wrapText="1"/>
    </xf>
    <xf numFmtId="0" fontId="64" fillId="0" borderId="45" xfId="0" applyFont="1" applyBorder="1" applyAlignment="1">
      <alignment horizontal="center" vertical="top" wrapText="1"/>
    </xf>
    <xf numFmtId="0" fontId="64" fillId="0" borderId="46" xfId="0" applyFont="1" applyBorder="1" applyAlignment="1">
      <alignment horizontal="center" vertical="top" wrapText="1"/>
    </xf>
    <xf numFmtId="0" fontId="64" fillId="0" borderId="47" xfId="0" applyFont="1" applyBorder="1" applyAlignment="1">
      <alignment horizontal="center" vertical="top" wrapText="1"/>
    </xf>
    <xf numFmtId="0" fontId="64" fillId="0" borderId="17" xfId="0" applyFont="1" applyBorder="1" applyAlignment="1">
      <alignment horizontal="center" vertical="top" wrapText="1"/>
    </xf>
    <xf numFmtId="0" fontId="64" fillId="0" borderId="37" xfId="0" applyFont="1" applyBorder="1" applyAlignment="1">
      <alignment horizontal="center" vertical="top" wrapText="1"/>
    </xf>
    <xf numFmtId="0" fontId="64" fillId="0" borderId="48" xfId="0" applyFont="1" applyBorder="1" applyAlignment="1">
      <alignment horizontal="center" vertical="top" wrapText="1"/>
    </xf>
    <xf numFmtId="0" fontId="54" fillId="0" borderId="19" xfId="0" applyFont="1" applyBorder="1" applyAlignment="1">
      <alignment horizontal="left" vertical="center"/>
    </xf>
    <xf numFmtId="0" fontId="54" fillId="0" borderId="36" xfId="0" applyFont="1" applyBorder="1" applyAlignment="1">
      <alignment horizontal="left" vertical="center"/>
    </xf>
    <xf numFmtId="0" fontId="54" fillId="0" borderId="14" xfId="0" applyFont="1" applyBorder="1" applyAlignment="1">
      <alignment horizontal="left" vertical="center"/>
    </xf>
    <xf numFmtId="0" fontId="53" fillId="0" borderId="19" xfId="0" applyFont="1" applyBorder="1" applyAlignment="1">
      <alignment horizontal="left" vertical="center" wrapText="1"/>
    </xf>
    <xf numFmtId="0" fontId="3" fillId="33" borderId="19" xfId="0" applyFont="1" applyFill="1" applyBorder="1" applyAlignment="1">
      <alignment horizontal="justify" vertical="center" wrapText="1"/>
    </xf>
    <xf numFmtId="0" fontId="53" fillId="33" borderId="36" xfId="0" applyFont="1" applyFill="1" applyBorder="1" applyAlignment="1">
      <alignment horizontal="justify" vertical="center" wrapText="1"/>
    </xf>
    <xf numFmtId="0" fontId="53" fillId="33" borderId="14" xfId="0" applyFont="1" applyFill="1" applyBorder="1" applyAlignment="1">
      <alignment horizontal="justify" vertical="center" wrapText="1"/>
    </xf>
    <xf numFmtId="0" fontId="55" fillId="33" borderId="42" xfId="0" applyFont="1" applyFill="1" applyBorder="1" applyAlignment="1">
      <alignment horizontal="center"/>
    </xf>
    <xf numFmtId="0" fontId="54" fillId="0" borderId="50" xfId="0" applyFont="1" applyBorder="1" applyAlignment="1">
      <alignment horizontal="center"/>
    </xf>
    <xf numFmtId="0" fontId="54" fillId="0" borderId="28" xfId="0" applyFont="1" applyBorder="1" applyAlignment="1">
      <alignment horizontal="center"/>
    </xf>
    <xf numFmtId="0" fontId="53" fillId="0" borderId="51" xfId="0" applyFont="1" applyBorder="1" applyAlignment="1">
      <alignment horizontal="center" vertical="center" wrapText="1"/>
    </xf>
    <xf numFmtId="0" fontId="53" fillId="0" borderId="52" xfId="0" applyFont="1" applyBorder="1" applyAlignment="1">
      <alignment horizontal="center" vertical="center" wrapText="1"/>
    </xf>
    <xf numFmtId="0" fontId="53" fillId="0" borderId="53"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55" xfId="0" applyFont="1" applyBorder="1" applyAlignment="1">
      <alignment horizontal="center" vertical="center" wrapText="1"/>
    </xf>
    <xf numFmtId="0" fontId="53" fillId="0" borderId="56" xfId="0" applyFont="1" applyBorder="1" applyAlignment="1">
      <alignment horizontal="center" vertical="center" wrapText="1"/>
    </xf>
    <xf numFmtId="0" fontId="53" fillId="33" borderId="19" xfId="0" applyFont="1" applyFill="1" applyBorder="1" applyAlignment="1">
      <alignment horizontal="justify" vertical="center" wrapText="1"/>
    </xf>
    <xf numFmtId="0" fontId="54" fillId="0" borderId="29" xfId="0" applyFont="1" applyBorder="1" applyAlignment="1">
      <alignment horizontal="center" wrapText="1"/>
    </xf>
    <xf numFmtId="0" fontId="54" fillId="0" borderId="10" xfId="0" applyFont="1" applyBorder="1" applyAlignment="1">
      <alignment horizontal="center" wrapText="1"/>
    </xf>
    <xf numFmtId="0" fontId="53" fillId="0" borderId="57" xfId="0" applyFont="1" applyBorder="1" applyAlignment="1">
      <alignment horizontal="center" wrapText="1"/>
    </xf>
    <xf numFmtId="0" fontId="53" fillId="0" borderId="36" xfId="0" applyFont="1" applyBorder="1" applyAlignment="1">
      <alignment horizontal="center" wrapText="1"/>
    </xf>
    <xf numFmtId="0" fontId="53" fillId="0" borderId="14" xfId="0" applyFont="1" applyBorder="1" applyAlignment="1">
      <alignment horizontal="center" wrapText="1"/>
    </xf>
    <xf numFmtId="0" fontId="53" fillId="0" borderId="19" xfId="0" applyFont="1" applyBorder="1" applyAlignment="1">
      <alignment horizontal="left" vertical="top"/>
    </xf>
    <xf numFmtId="0" fontId="53" fillId="0" borderId="36" xfId="0" applyFont="1" applyBorder="1" applyAlignment="1">
      <alignment horizontal="left" vertical="top"/>
    </xf>
    <xf numFmtId="0" fontId="53" fillId="0" borderId="14" xfId="0" applyFont="1" applyBorder="1" applyAlignment="1">
      <alignment horizontal="left" vertical="top"/>
    </xf>
    <xf numFmtId="0" fontId="60" fillId="35" borderId="12" xfId="0" applyFont="1" applyFill="1" applyBorder="1" applyAlignment="1">
      <alignment horizontal="center" vertical="center" wrapText="1"/>
    </xf>
    <xf numFmtId="0" fontId="53" fillId="0" borderId="12" xfId="0" applyFont="1" applyBorder="1" applyAlignment="1">
      <alignment horizontal="left" vertical="top" wrapText="1"/>
    </xf>
    <xf numFmtId="172" fontId="53" fillId="0" borderId="32" xfId="0" applyNumberFormat="1" applyFont="1" applyBorder="1" applyAlignment="1">
      <alignment horizontal="center" wrapText="1"/>
    </xf>
    <xf numFmtId="172" fontId="53" fillId="0" borderId="33" xfId="0" applyNumberFormat="1" applyFont="1" applyBorder="1" applyAlignment="1">
      <alignment horizontal="center" wrapText="1"/>
    </xf>
    <xf numFmtId="172" fontId="53" fillId="0" borderId="16" xfId="0" applyNumberFormat="1" applyFont="1" applyBorder="1" applyAlignment="1">
      <alignment horizontal="center" wrapText="1"/>
    </xf>
    <xf numFmtId="172" fontId="53" fillId="0" borderId="34" xfId="0" applyNumberFormat="1" applyFont="1" applyBorder="1" applyAlignment="1">
      <alignment horizontal="center" wrapText="1"/>
    </xf>
    <xf numFmtId="172" fontId="53" fillId="0" borderId="35" xfId="0" applyNumberFormat="1" applyFont="1" applyBorder="1" applyAlignment="1">
      <alignment horizontal="center" wrapText="1"/>
    </xf>
    <xf numFmtId="172" fontId="53" fillId="0" borderId="18" xfId="0" applyNumberFormat="1" applyFont="1" applyBorder="1" applyAlignment="1">
      <alignment horizontal="center" wrapText="1"/>
    </xf>
    <xf numFmtId="0" fontId="53" fillId="0" borderId="19" xfId="0" applyFont="1" applyBorder="1" applyAlignment="1">
      <alignment horizontal="left" vertical="top" wrapText="1"/>
    </xf>
    <xf numFmtId="0" fontId="53" fillId="0" borderId="32" xfId="0" applyFont="1" applyBorder="1" applyAlignment="1">
      <alignment vertical="center" wrapText="1"/>
    </xf>
    <xf numFmtId="0" fontId="53" fillId="0" borderId="33" xfId="0" applyFont="1" applyBorder="1" applyAlignment="1">
      <alignment vertical="center" wrapText="1"/>
    </xf>
    <xf numFmtId="0" fontId="53" fillId="0" borderId="16" xfId="0" applyFont="1" applyBorder="1" applyAlignment="1">
      <alignment vertical="center" wrapText="1"/>
    </xf>
    <xf numFmtId="0" fontId="53" fillId="0" borderId="34" xfId="0" applyFont="1" applyBorder="1" applyAlignment="1">
      <alignment vertical="center" wrapText="1"/>
    </xf>
    <xf numFmtId="0" fontId="53" fillId="0" borderId="35" xfId="0" applyFont="1" applyBorder="1" applyAlignment="1">
      <alignment vertical="center" wrapText="1"/>
    </xf>
    <xf numFmtId="0" fontId="53" fillId="0" borderId="18" xfId="0" applyFont="1" applyBorder="1" applyAlignment="1">
      <alignment vertical="center" wrapText="1"/>
    </xf>
    <xf numFmtId="0" fontId="53" fillId="0" borderId="15" xfId="0" applyFont="1" applyBorder="1" applyAlignment="1">
      <alignment horizontal="center" vertical="center" wrapText="1"/>
    </xf>
    <xf numFmtId="0" fontId="53" fillId="0" borderId="12" xfId="0" applyFont="1" applyBorder="1" applyAlignment="1">
      <alignment horizontal="left" vertical="center" wrapText="1"/>
    </xf>
    <xf numFmtId="0" fontId="53" fillId="0" borderId="12" xfId="0" applyFont="1" applyBorder="1" applyAlignment="1">
      <alignment horizontal="center" vertical="center" wrapText="1"/>
    </xf>
    <xf numFmtId="0" fontId="53" fillId="0" borderId="58"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36" xfId="0" applyFont="1" applyBorder="1" applyAlignment="1">
      <alignment horizontal="left" vertical="top" wrapText="1"/>
    </xf>
    <xf numFmtId="0" fontId="53" fillId="0" borderId="14" xfId="0" applyFont="1" applyBorder="1" applyAlignment="1">
      <alignment horizontal="left" vertical="top" wrapText="1"/>
    </xf>
    <xf numFmtId="0" fontId="2" fillId="0" borderId="50" xfId="0" applyFont="1" applyBorder="1" applyAlignment="1">
      <alignment horizontal="center"/>
    </xf>
    <xf numFmtId="0" fontId="2" fillId="0" borderId="28" xfId="0" applyFont="1" applyBorder="1" applyAlignment="1">
      <alignment horizontal="center"/>
    </xf>
    <xf numFmtId="0" fontId="5" fillId="0" borderId="29" xfId="0" applyFont="1" applyBorder="1" applyAlignment="1">
      <alignment horizontal="center" wrapText="1"/>
    </xf>
    <xf numFmtId="0" fontId="5" fillId="0" borderId="10" xfId="0" applyFont="1" applyBorder="1" applyAlignment="1">
      <alignment horizontal="center" wrapText="1"/>
    </xf>
    <xf numFmtId="0" fontId="5" fillId="0" borderId="49" xfId="0" applyFont="1" applyBorder="1" applyAlignment="1">
      <alignment horizontal="center" wrapText="1"/>
    </xf>
    <xf numFmtId="0" fontId="5" fillId="0" borderId="22" xfId="0" applyFont="1" applyBorder="1" applyAlignment="1">
      <alignment horizontal="center" wrapText="1"/>
    </xf>
    <xf numFmtId="0" fontId="5" fillId="0" borderId="12" xfId="0" applyFont="1" applyBorder="1" applyAlignment="1">
      <alignment horizontal="justify" vertical="center" wrapText="1"/>
    </xf>
    <xf numFmtId="0" fontId="5" fillId="0" borderId="22" xfId="0" applyFont="1" applyBorder="1" applyAlignment="1">
      <alignment horizontal="justify" vertical="center" wrapText="1"/>
    </xf>
    <xf numFmtId="0" fontId="2" fillId="0" borderId="0" xfId="0" applyFont="1" applyBorder="1" applyAlignment="1">
      <alignment horizontal="left" vertical="center" wrapText="1"/>
    </xf>
    <xf numFmtId="172" fontId="5" fillId="0" borderId="12" xfId="0" applyNumberFormat="1" applyFont="1" applyBorder="1" applyAlignment="1">
      <alignment horizontal="left" vertical="center" wrapText="1"/>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5" fillId="0" borderId="19" xfId="0" applyFont="1" applyBorder="1" applyAlignment="1">
      <alignment horizontal="left" vertical="center"/>
    </xf>
    <xf numFmtId="0" fontId="5" fillId="0" borderId="36" xfId="0" applyFont="1" applyBorder="1" applyAlignment="1">
      <alignment horizontal="left" vertical="center"/>
    </xf>
    <xf numFmtId="0" fontId="5" fillId="0" borderId="14" xfId="0" applyFont="1" applyBorder="1" applyAlignment="1">
      <alignment horizontal="left" vertical="center"/>
    </xf>
    <xf numFmtId="0" fontId="60" fillId="35" borderId="10" xfId="0" applyFont="1" applyFill="1" applyBorder="1" applyAlignment="1">
      <alignment horizontal="center" vertical="center" wrapText="1"/>
    </xf>
    <xf numFmtId="172" fontId="5" fillId="0" borderId="15" xfId="0" applyNumberFormat="1" applyFont="1" applyBorder="1" applyAlignment="1">
      <alignment horizontal="center" vertical="center" wrapText="1"/>
    </xf>
    <xf numFmtId="0" fontId="5" fillId="0" borderId="23" xfId="0" applyFont="1" applyBorder="1" applyAlignment="1">
      <alignment horizontal="center" vertical="center" wrapText="1"/>
    </xf>
    <xf numFmtId="0" fontId="5" fillId="0" borderId="45" xfId="0" applyFont="1" applyBorder="1" applyAlignment="1">
      <alignment horizontal="center" vertical="top" wrapText="1"/>
    </xf>
    <xf numFmtId="0" fontId="5" fillId="0" borderId="46" xfId="0" applyFont="1" applyBorder="1" applyAlignment="1">
      <alignment horizontal="center" vertical="top" wrapText="1"/>
    </xf>
    <xf numFmtId="0" fontId="5" fillId="0" borderId="47" xfId="0" applyFont="1" applyBorder="1" applyAlignment="1">
      <alignment horizontal="center" vertical="top" wrapText="1"/>
    </xf>
    <xf numFmtId="0" fontId="5" fillId="0" borderId="17" xfId="0" applyFont="1" applyBorder="1" applyAlignment="1">
      <alignment horizontal="center" vertical="top" wrapText="1"/>
    </xf>
    <xf numFmtId="0" fontId="5" fillId="0" borderId="37" xfId="0" applyFont="1" applyBorder="1" applyAlignment="1">
      <alignment horizontal="center" vertical="top" wrapText="1"/>
    </xf>
    <xf numFmtId="0" fontId="5" fillId="0" borderId="48" xfId="0" applyFont="1" applyBorder="1" applyAlignment="1">
      <alignment horizontal="center" vertical="top"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8" xfId="0" applyFont="1" applyBorder="1" applyAlignment="1">
      <alignment horizontal="center" vertical="center" wrapText="1"/>
    </xf>
    <xf numFmtId="14" fontId="5" fillId="0" borderId="47" xfId="0" applyNumberFormat="1" applyFont="1" applyBorder="1" applyAlignment="1">
      <alignment horizontal="center" vertical="center" wrapText="1"/>
    </xf>
    <xf numFmtId="14" fontId="5" fillId="0" borderId="43" xfId="0" applyNumberFormat="1" applyFont="1" applyBorder="1" applyAlignment="1">
      <alignment horizontal="center" vertical="center" wrapText="1"/>
    </xf>
    <xf numFmtId="0" fontId="5" fillId="0" borderId="47"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4" fillId="33" borderId="29" xfId="0" applyFont="1" applyFill="1" applyBorder="1" applyAlignment="1">
      <alignment horizontal="center"/>
    </xf>
    <xf numFmtId="0" fontId="54" fillId="33" borderId="10" xfId="0" applyFont="1" applyFill="1" applyBorder="1" applyAlignment="1">
      <alignment horizontal="center"/>
    </xf>
    <xf numFmtId="0" fontId="53" fillId="33" borderId="57" xfId="0" applyFont="1" applyFill="1" applyBorder="1" applyAlignment="1">
      <alignment horizontal="center" wrapText="1"/>
    </xf>
    <xf numFmtId="0" fontId="53" fillId="33" borderId="36" xfId="0" applyFont="1" applyFill="1" applyBorder="1" applyAlignment="1">
      <alignment horizontal="center" wrapText="1"/>
    </xf>
    <xf numFmtId="0" fontId="53" fillId="33" borderId="14" xfId="0" applyFont="1" applyFill="1" applyBorder="1" applyAlignment="1">
      <alignment horizontal="center" wrapText="1"/>
    </xf>
    <xf numFmtId="0" fontId="53" fillId="33" borderId="54" xfId="0" applyFont="1" applyFill="1" applyBorder="1" applyAlignment="1">
      <alignment horizontal="center" wrapText="1"/>
    </xf>
    <xf numFmtId="0" fontId="53" fillId="33" borderId="55" xfId="0" applyFont="1" applyFill="1" applyBorder="1" applyAlignment="1">
      <alignment horizontal="center" wrapText="1"/>
    </xf>
    <xf numFmtId="0" fontId="53" fillId="33" borderId="56" xfId="0" applyFont="1" applyFill="1" applyBorder="1" applyAlignment="1">
      <alignment horizontal="center" wrapText="1"/>
    </xf>
    <xf numFmtId="0" fontId="54" fillId="33" borderId="0" xfId="0" applyFont="1" applyFill="1" applyAlignment="1">
      <alignment horizontal="left" vertical="top" wrapText="1"/>
    </xf>
    <xf numFmtId="0" fontId="54" fillId="33" borderId="0" xfId="0" applyFont="1" applyFill="1" applyBorder="1" applyAlignment="1">
      <alignment horizontal="left" vertical="top" wrapText="1"/>
    </xf>
    <xf numFmtId="0" fontId="53" fillId="33" borderId="19" xfId="0" applyFont="1" applyFill="1" applyBorder="1" applyAlignment="1">
      <alignment horizontal="left" vertical="center"/>
    </xf>
    <xf numFmtId="0" fontId="53" fillId="33" borderId="36" xfId="0" applyFont="1" applyFill="1" applyBorder="1" applyAlignment="1">
      <alignment horizontal="left" vertical="center"/>
    </xf>
    <xf numFmtId="0" fontId="53" fillId="33" borderId="14" xfId="0" applyFont="1" applyFill="1" applyBorder="1" applyAlignment="1">
      <alignment horizontal="left" vertical="center"/>
    </xf>
    <xf numFmtId="0" fontId="54" fillId="33" borderId="0" xfId="0" applyFont="1" applyFill="1" applyAlignment="1">
      <alignment horizontal="left" vertical="center" wrapText="1"/>
    </xf>
    <xf numFmtId="0" fontId="54" fillId="33" borderId="0" xfId="0" applyFont="1" applyFill="1" applyBorder="1" applyAlignment="1">
      <alignment horizontal="left" vertical="center" wrapText="1"/>
    </xf>
    <xf numFmtId="172" fontId="53" fillId="33" borderId="32" xfId="0" applyNumberFormat="1" applyFont="1" applyFill="1" applyBorder="1" applyAlignment="1">
      <alignment horizontal="center" vertical="center" wrapText="1"/>
    </xf>
    <xf numFmtId="172" fontId="53" fillId="33" borderId="33" xfId="0" applyNumberFormat="1" applyFont="1" applyFill="1" applyBorder="1" applyAlignment="1">
      <alignment horizontal="center" vertical="center" wrapText="1"/>
    </xf>
    <xf numFmtId="172" fontId="53" fillId="33" borderId="16" xfId="0" applyNumberFormat="1" applyFont="1" applyFill="1" applyBorder="1" applyAlignment="1">
      <alignment horizontal="center" vertical="center" wrapText="1"/>
    </xf>
    <xf numFmtId="172" fontId="53" fillId="33" borderId="34" xfId="0" applyNumberFormat="1" applyFont="1" applyFill="1" applyBorder="1" applyAlignment="1">
      <alignment horizontal="center" vertical="center" wrapText="1"/>
    </xf>
    <xf numFmtId="172" fontId="53" fillId="33" borderId="35" xfId="0" applyNumberFormat="1" applyFont="1" applyFill="1" applyBorder="1" applyAlignment="1">
      <alignment horizontal="center" vertical="center" wrapText="1"/>
    </xf>
    <xf numFmtId="172" fontId="53" fillId="33" borderId="18" xfId="0" applyNumberFormat="1" applyFont="1" applyFill="1" applyBorder="1" applyAlignment="1">
      <alignment horizontal="center" vertical="center" wrapText="1"/>
    </xf>
    <xf numFmtId="0" fontId="53" fillId="33" borderId="19" xfId="0" applyFont="1" applyFill="1" applyBorder="1" applyAlignment="1">
      <alignment horizontal="left" vertical="top" wrapText="1"/>
    </xf>
    <xf numFmtId="0" fontId="53" fillId="33" borderId="36" xfId="0" applyFont="1" applyFill="1" applyBorder="1" applyAlignment="1">
      <alignment horizontal="left" vertical="top"/>
    </xf>
    <xf numFmtId="0" fontId="53" fillId="33" borderId="14" xfId="0" applyFont="1" applyFill="1" applyBorder="1" applyAlignment="1">
      <alignment horizontal="left" vertical="top"/>
    </xf>
    <xf numFmtId="0" fontId="5" fillId="33" borderId="19" xfId="0" applyFont="1" applyFill="1" applyBorder="1" applyAlignment="1">
      <alignment horizontal="left" vertical="center"/>
    </xf>
    <xf numFmtId="0" fontId="5" fillId="33" borderId="36" xfId="0" applyFont="1" applyFill="1" applyBorder="1" applyAlignment="1">
      <alignment horizontal="left" vertical="center"/>
    </xf>
    <xf numFmtId="0" fontId="5" fillId="33" borderId="14" xfId="0" applyFont="1" applyFill="1" applyBorder="1" applyAlignment="1">
      <alignment horizontal="left" vertical="center"/>
    </xf>
    <xf numFmtId="0" fontId="2" fillId="33" borderId="0" xfId="0" applyFont="1" applyFill="1" applyAlignment="1">
      <alignment horizontal="left" vertical="center" wrapText="1"/>
    </xf>
    <xf numFmtId="172" fontId="53" fillId="33" borderId="15" xfId="0" applyNumberFormat="1" applyFont="1" applyFill="1" applyBorder="1" applyAlignment="1">
      <alignment horizontal="center" vertical="center" wrapText="1"/>
    </xf>
    <xf numFmtId="0" fontId="53" fillId="33" borderId="23" xfId="0" applyFont="1" applyFill="1" applyBorder="1" applyAlignment="1">
      <alignment horizontal="center" vertical="center" wrapText="1"/>
    </xf>
    <xf numFmtId="0" fontId="2" fillId="33" borderId="0" xfId="0" applyFont="1" applyFill="1" applyAlignment="1">
      <alignment horizontal="center" vertical="center" wrapText="1"/>
    </xf>
    <xf numFmtId="0" fontId="53" fillId="33" borderId="45" xfId="0" applyFont="1" applyFill="1" applyBorder="1" applyAlignment="1">
      <alignment horizontal="center" vertical="top" wrapText="1"/>
    </xf>
    <xf numFmtId="0" fontId="53" fillId="33" borderId="46" xfId="0" applyFont="1" applyFill="1" applyBorder="1" applyAlignment="1">
      <alignment horizontal="center" vertical="top" wrapText="1"/>
    </xf>
    <xf numFmtId="0" fontId="53" fillId="33" borderId="47" xfId="0" applyFont="1" applyFill="1" applyBorder="1" applyAlignment="1">
      <alignment horizontal="center" vertical="top" wrapText="1"/>
    </xf>
    <xf numFmtId="0" fontId="53" fillId="33" borderId="17" xfId="0" applyFont="1" applyFill="1" applyBorder="1" applyAlignment="1">
      <alignment horizontal="center" vertical="top" wrapText="1"/>
    </xf>
    <xf numFmtId="0" fontId="53" fillId="33" borderId="37" xfId="0" applyFont="1" applyFill="1" applyBorder="1" applyAlignment="1">
      <alignment horizontal="center" vertical="top" wrapText="1"/>
    </xf>
    <xf numFmtId="0" fontId="53" fillId="33" borderId="48" xfId="0" applyFont="1" applyFill="1" applyBorder="1" applyAlignment="1">
      <alignment horizontal="center" vertical="top" wrapText="1"/>
    </xf>
    <xf numFmtId="0" fontId="54" fillId="33" borderId="39" xfId="0" applyFont="1" applyFill="1" applyBorder="1" applyAlignment="1">
      <alignment horizontal="center" vertical="center" wrapText="1"/>
    </xf>
    <xf numFmtId="0" fontId="54" fillId="33" borderId="40" xfId="0" applyFont="1" applyFill="1" applyBorder="1" applyAlignment="1">
      <alignment horizontal="center" vertical="center" wrapText="1"/>
    </xf>
    <xf numFmtId="0" fontId="54" fillId="33" borderId="41" xfId="0" applyFont="1" applyFill="1" applyBorder="1" applyAlignment="1">
      <alignment horizontal="center" vertical="center" wrapText="1"/>
    </xf>
    <xf numFmtId="0" fontId="54" fillId="33" borderId="42" xfId="0" applyFont="1" applyFill="1" applyBorder="1" applyAlignment="1">
      <alignment horizontal="center" vertical="center" wrapText="1"/>
    </xf>
    <xf numFmtId="0" fontId="54" fillId="33" borderId="0" xfId="0" applyFont="1" applyFill="1" applyBorder="1" applyAlignment="1">
      <alignment horizontal="center" vertical="center" wrapText="1"/>
    </xf>
    <xf numFmtId="0" fontId="54" fillId="33" borderId="43" xfId="0" applyFont="1" applyFill="1" applyBorder="1" applyAlignment="1">
      <alignment horizontal="center" vertical="center" wrapText="1"/>
    </xf>
    <xf numFmtId="0" fontId="54" fillId="33" borderId="44" xfId="0" applyFont="1" applyFill="1" applyBorder="1" applyAlignment="1">
      <alignment horizontal="center" vertical="center" wrapText="1"/>
    </xf>
    <xf numFmtId="0" fontId="54" fillId="33" borderId="11" xfId="0" applyFont="1" applyFill="1" applyBorder="1" applyAlignment="1">
      <alignment horizontal="center" vertical="center" wrapText="1"/>
    </xf>
    <xf numFmtId="0" fontId="54" fillId="33" borderId="38"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41" xfId="0" applyFont="1" applyFill="1" applyBorder="1" applyAlignment="1">
      <alignment horizontal="center" vertical="center" wrapText="1"/>
    </xf>
    <xf numFmtId="14" fontId="53" fillId="33" borderId="47" xfId="0" applyNumberFormat="1" applyFont="1" applyFill="1" applyBorder="1" applyAlignment="1">
      <alignment horizontal="center" vertical="center" wrapText="1"/>
    </xf>
    <xf numFmtId="14" fontId="53" fillId="33" borderId="43" xfId="0" applyNumberFormat="1" applyFont="1" applyFill="1" applyBorder="1" applyAlignment="1">
      <alignment horizontal="center" vertical="center" wrapText="1"/>
    </xf>
    <xf numFmtId="0" fontId="53" fillId="33" borderId="47" xfId="0" applyFont="1" applyFill="1" applyBorder="1" applyAlignment="1">
      <alignment horizontal="center" vertical="center" wrapText="1"/>
    </xf>
    <xf numFmtId="0" fontId="53" fillId="33" borderId="43" xfId="0" applyFont="1" applyFill="1" applyBorder="1" applyAlignment="1">
      <alignment horizontal="center" vertical="center" wrapText="1"/>
    </xf>
    <xf numFmtId="0" fontId="53" fillId="33" borderId="37" xfId="0" applyFont="1" applyFill="1" applyBorder="1" applyAlignment="1">
      <alignment horizontal="center" vertical="center" wrapText="1"/>
    </xf>
    <xf numFmtId="0" fontId="53" fillId="33" borderId="38"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53" fillId="33" borderId="19" xfId="0" applyFont="1" applyFill="1" applyBorder="1" applyAlignment="1">
      <alignment horizontal="left" vertical="center" wrapText="1"/>
    </xf>
    <xf numFmtId="0" fontId="53" fillId="0" borderId="0" xfId="0" applyFont="1" applyBorder="1" applyAlignment="1">
      <alignment horizontal="center"/>
    </xf>
    <xf numFmtId="0" fontId="53" fillId="0" borderId="57" xfId="0" applyFont="1" applyBorder="1" applyAlignment="1">
      <alignment horizontal="left" wrapText="1"/>
    </xf>
    <xf numFmtId="0" fontId="53" fillId="0" borderId="36" xfId="0" applyFont="1" applyBorder="1" applyAlignment="1">
      <alignment horizontal="left" wrapText="1"/>
    </xf>
    <xf numFmtId="0" fontId="53" fillId="0" borderId="14" xfId="0" applyFont="1" applyBorder="1" applyAlignment="1">
      <alignment horizontal="left" wrapText="1"/>
    </xf>
    <xf numFmtId="0" fontId="53" fillId="0" borderId="36" xfId="0" applyFont="1" applyBorder="1" applyAlignment="1">
      <alignment horizontal="left" vertical="center" wrapText="1"/>
    </xf>
    <xf numFmtId="0" fontId="53" fillId="0" borderId="14" xfId="0" applyFont="1" applyBorder="1" applyAlignment="1">
      <alignment horizontal="left" vertical="center" wrapText="1"/>
    </xf>
    <xf numFmtId="0" fontId="53" fillId="0" borderId="19" xfId="0" applyFont="1" applyFill="1" applyBorder="1" applyAlignment="1">
      <alignment horizontal="left" vertical="center" wrapText="1"/>
    </xf>
    <xf numFmtId="0" fontId="53" fillId="0" borderId="36" xfId="0" applyFont="1" applyFill="1" applyBorder="1" applyAlignment="1">
      <alignment horizontal="left" vertical="center" wrapText="1"/>
    </xf>
    <xf numFmtId="0" fontId="53" fillId="0" borderId="14" xfId="0" applyFont="1" applyFill="1" applyBorder="1" applyAlignment="1">
      <alignment horizontal="left" vertical="center" wrapText="1"/>
    </xf>
    <xf numFmtId="0" fontId="53" fillId="0" borderId="57" xfId="0" applyFont="1" applyBorder="1" applyAlignment="1">
      <alignment horizontal="center" vertical="center" wrapText="1"/>
    </xf>
    <xf numFmtId="0" fontId="5" fillId="0" borderId="19"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4" fillId="0" borderId="29" xfId="0" applyFont="1" applyBorder="1" applyAlignment="1">
      <alignment horizontal="center" vertical="center" wrapText="1"/>
    </xf>
    <xf numFmtId="0" fontId="54" fillId="0" borderId="10" xfId="0" applyFont="1" applyBorder="1" applyAlignment="1">
      <alignment horizontal="center" vertical="center" wrapText="1"/>
    </xf>
    <xf numFmtId="0" fontId="5" fillId="0" borderId="19"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3" fillId="33" borderId="19" xfId="0" applyFont="1" applyFill="1" applyBorder="1" applyAlignment="1">
      <alignment horizontal="center" vertical="center" wrapText="1"/>
    </xf>
    <xf numFmtId="0" fontId="53" fillId="33" borderId="36" xfId="0" applyFont="1" applyFill="1" applyBorder="1" applyAlignment="1">
      <alignment horizontal="center" vertical="center" wrapText="1"/>
    </xf>
    <xf numFmtId="0" fontId="53" fillId="33" borderId="14" xfId="0" applyFont="1" applyFill="1" applyBorder="1" applyAlignment="1">
      <alignment horizontal="center" vertical="center" wrapText="1"/>
    </xf>
    <xf numFmtId="0" fontId="53" fillId="0" borderId="19" xfId="0" applyFont="1" applyBorder="1" applyAlignment="1">
      <alignment horizontal="left" wrapText="1"/>
    </xf>
    <xf numFmtId="0" fontId="53" fillId="0" borderId="36" xfId="0" applyFont="1" applyBorder="1" applyAlignment="1">
      <alignment horizontal="left"/>
    </xf>
    <xf numFmtId="0" fontId="53" fillId="0" borderId="19" xfId="0" applyFont="1" applyBorder="1" applyAlignment="1">
      <alignment horizontal="justify" vertical="center" wrapText="1"/>
    </xf>
    <xf numFmtId="0" fontId="53" fillId="0" borderId="36" xfId="0" applyFont="1" applyBorder="1" applyAlignment="1">
      <alignment horizontal="justify" vertical="center" wrapText="1"/>
    </xf>
    <xf numFmtId="0" fontId="53" fillId="0" borderId="14" xfId="0" applyFont="1" applyBorder="1" applyAlignment="1">
      <alignment horizontal="justify" vertical="center" wrapText="1"/>
    </xf>
    <xf numFmtId="0" fontId="53" fillId="36" borderId="19" xfId="0" applyFont="1" applyFill="1" applyBorder="1" applyAlignment="1">
      <alignment horizontal="left" vertical="top"/>
    </xf>
    <xf numFmtId="0" fontId="53" fillId="36" borderId="36" xfId="0" applyFont="1" applyFill="1" applyBorder="1" applyAlignment="1">
      <alignment horizontal="left" vertical="top"/>
    </xf>
    <xf numFmtId="0" fontId="53" fillId="36" borderId="14" xfId="0" applyFont="1" applyFill="1" applyBorder="1" applyAlignment="1">
      <alignment horizontal="left" vertical="top"/>
    </xf>
    <xf numFmtId="172" fontId="53" fillId="36" borderId="15" xfId="0" applyNumberFormat="1" applyFont="1" applyFill="1" applyBorder="1" applyAlignment="1">
      <alignment horizontal="center" wrapText="1"/>
    </xf>
    <xf numFmtId="0" fontId="53" fillId="36" borderId="23" xfId="0" applyFont="1" applyFill="1" applyBorder="1" applyAlignment="1">
      <alignment horizontal="center" wrapText="1"/>
    </xf>
    <xf numFmtId="0" fontId="54" fillId="0" borderId="32" xfId="0" applyFont="1" applyBorder="1" applyAlignment="1">
      <alignment horizontal="left" vertical="center" wrapText="1"/>
    </xf>
    <xf numFmtId="0" fontId="54" fillId="0" borderId="33" xfId="0" applyFont="1" applyBorder="1" applyAlignment="1">
      <alignment horizontal="left" vertical="center" wrapText="1"/>
    </xf>
    <xf numFmtId="0" fontId="54" fillId="0" borderId="34" xfId="0" applyFont="1" applyBorder="1" applyAlignment="1">
      <alignment horizontal="left" vertical="center" wrapText="1"/>
    </xf>
    <xf numFmtId="0" fontId="54" fillId="0" borderId="35" xfId="0" applyFont="1" applyBorder="1" applyAlignment="1">
      <alignment horizontal="left" vertical="center" wrapText="1"/>
    </xf>
    <xf numFmtId="0" fontId="54" fillId="0" borderId="51" xfId="0" applyFont="1" applyBorder="1" applyAlignment="1">
      <alignment horizontal="center"/>
    </xf>
    <xf numFmtId="0" fontId="54" fillId="0" borderId="52" xfId="0" applyFont="1" applyBorder="1" applyAlignment="1">
      <alignment horizontal="center"/>
    </xf>
    <xf numFmtId="172" fontId="53" fillId="0" borderId="32" xfId="0" applyNumberFormat="1" applyFont="1" applyBorder="1" applyAlignment="1">
      <alignment horizontal="center" vertical="center" wrapText="1"/>
    </xf>
    <xf numFmtId="0" fontId="53" fillId="0" borderId="34" xfId="0" applyFont="1" applyBorder="1" applyAlignment="1">
      <alignment horizontal="center" vertical="center" wrapText="1"/>
    </xf>
    <xf numFmtId="0" fontId="53" fillId="0" borderId="27" xfId="0" applyFont="1" applyBorder="1" applyAlignment="1">
      <alignment horizontal="center" wrapText="1"/>
    </xf>
    <xf numFmtId="0" fontId="53" fillId="0" borderId="12" xfId="0" applyFont="1" applyBorder="1" applyAlignment="1">
      <alignment horizontal="center" wrapText="1"/>
    </xf>
    <xf numFmtId="0" fontId="53" fillId="0" borderId="49" xfId="0" applyFont="1" applyBorder="1" applyAlignment="1">
      <alignment horizontal="center" wrapText="1"/>
    </xf>
    <xf numFmtId="0" fontId="53" fillId="0" borderId="22" xfId="0" applyFont="1" applyBorder="1" applyAlignment="1">
      <alignment horizontal="center" wrapText="1"/>
    </xf>
    <xf numFmtId="0" fontId="54" fillId="0" borderId="32" xfId="0" applyFont="1" applyBorder="1" applyAlignment="1">
      <alignment horizontal="center" vertical="center" wrapText="1"/>
    </xf>
    <xf numFmtId="0" fontId="54" fillId="0" borderId="33" xfId="0" applyFont="1" applyBorder="1" applyAlignment="1">
      <alignment horizontal="center" vertical="center" wrapText="1"/>
    </xf>
    <xf numFmtId="0" fontId="54" fillId="0" borderId="34" xfId="0" applyFont="1" applyBorder="1" applyAlignment="1">
      <alignment horizontal="center" vertical="center" wrapText="1"/>
    </xf>
    <xf numFmtId="0" fontId="54" fillId="0" borderId="35" xfId="0" applyFont="1" applyBorder="1" applyAlignment="1">
      <alignment horizontal="center" vertical="center" wrapText="1"/>
    </xf>
    <xf numFmtId="0" fontId="5" fillId="0" borderId="33" xfId="0" applyFont="1" applyBorder="1" applyAlignment="1">
      <alignment horizontal="center" vertical="center" wrapText="1"/>
    </xf>
    <xf numFmtId="14" fontId="53" fillId="0" borderId="0" xfId="0" applyNumberFormat="1" applyFont="1" applyBorder="1" applyAlignment="1">
      <alignment horizontal="center" vertical="center" wrapText="1"/>
    </xf>
    <xf numFmtId="0" fontId="53" fillId="0" borderId="0" xfId="0" applyFont="1" applyBorder="1" applyAlignment="1">
      <alignment horizontal="center" vertical="center" wrapText="1"/>
    </xf>
    <xf numFmtId="0" fontId="53" fillId="0" borderId="35" xfId="0" applyFont="1" applyBorder="1" applyAlignment="1">
      <alignment horizontal="center" vertical="center" wrapText="1"/>
    </xf>
    <xf numFmtId="14" fontId="53" fillId="33" borderId="12" xfId="0" applyNumberFormat="1" applyFont="1" applyFill="1" applyBorder="1" applyAlignment="1">
      <alignment horizontal="center" vertical="center"/>
    </xf>
    <xf numFmtId="0" fontId="65" fillId="0" borderId="0" xfId="0" applyFont="1" applyAlignment="1">
      <alignment/>
    </xf>
    <xf numFmtId="0" fontId="53" fillId="33" borderId="12" xfId="0" applyFont="1" applyFill="1" applyBorder="1" applyAlignment="1">
      <alignment/>
    </xf>
    <xf numFmtId="0" fontId="54" fillId="33" borderId="12" xfId="0" applyFont="1" applyFill="1" applyBorder="1" applyAlignment="1">
      <alignment vertical="center" wrapText="1"/>
    </xf>
    <xf numFmtId="14" fontId="5" fillId="33" borderId="12" xfId="0" applyNumberFormat="1" applyFont="1" applyFill="1" applyBorder="1" applyAlignment="1">
      <alignment horizontal="center" vertical="center" wrapText="1"/>
    </xf>
    <xf numFmtId="0" fontId="53" fillId="33" borderId="19" xfId="0" applyFont="1" applyFill="1" applyBorder="1" applyAlignment="1">
      <alignment horizontal="lef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_Hoja1"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314325</xdr:rowOff>
    </xdr:to>
    <xdr:pic>
      <xdr:nvPicPr>
        <xdr:cNvPr id="1" name="Imagen 2"/>
        <xdr:cNvPicPr preferRelativeResize="1">
          <a:picLocks noChangeAspect="1"/>
        </xdr:cNvPicPr>
      </xdr:nvPicPr>
      <xdr:blipFill>
        <a:blip r:embed="rId1"/>
        <a:stretch>
          <a:fillRect/>
        </a:stretch>
      </xdr:blipFill>
      <xdr:spPr>
        <a:xfrm>
          <a:off x="0" y="0"/>
          <a:ext cx="962025" cy="1085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trujill\Oficina\Seguimientos\Febrero%202018\respuestas\Infome%20consolidado%20solicitado%20CI%20-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s>
    <sheetDataSet>
      <sheetData sheetId="0">
        <row r="5">
          <cell r="D5" t="str">
            <v>Se evidenció que se divulgaron las TRD sin tener la convalidación del Comité Evaluador de Documentos del Archivo General de la Nación, incumpliendo lo establecido en el Acuerdo 004 de 2013 “Artículo 13. “...Una vez aprobadas y convalidadas o cumplido el p</v>
          </cell>
        </row>
        <row r="6">
          <cell r="D6" t="str">
            <v>Se evidenció que se divulgaron las TRD sin tener la convalidación del Comité Evaluador de Documentos del Archivo General de la Nación, incumpliendo lo establecido en el Acuerdo 004 de 2013 “Artículo 13. “...Una vez aprobadas y convalidadas o cumplido el p</v>
          </cell>
        </row>
        <row r="7">
          <cell r="D7" t="str">
            <v>La política de gestión documental no incluye el componente de cooperación, articulación y coordinación entre las diferentes áreas, incumpliendo lo establecido en el Decreto 1080 de 2015 Artículo 2.8.2.5.6 Componentes de la política de gestión documental.</v>
          </cell>
          <cell r="J7" t="str">
            <v>Pieza Grafica.</v>
          </cell>
        </row>
        <row r="8">
          <cell r="D8" t="str">
            <v>El plan de acción de la auditoria 2015, no se cumplió en su totalidad, ya que no se evidenció la divulgación y capacitación en las Tablas de retención documental; teniendo en cuenta que se encuentran en el proceso de convalidación por parte del Archivo Ge</v>
          </cell>
          <cell r="J8" t="str">
            <v>Control de asistencia de reuniones realizadas con las áreas y matrix de seguimiento en excel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7.xml.rels><?xml version="1.0" encoding="utf-8" standalone="yes"?><Relationships xmlns="http://schemas.openxmlformats.org/package/2006/relationships"><Relationship Id="rId1" Type="http://schemas.openxmlformats.org/officeDocument/2006/relationships/hyperlink" Target="https://fonade.sharepoint.com/sites/tecnologia/Documentos%20compartidos/Forms/AllItems.aspx?slrid=98aa4c9e%2D504f%2D5000%2De0ef%2D2730d6b0b16b&amp;FolderCTID=0x012000199C47BBE518DE43BDC5156807D40FB9&amp;id=%2Fsites%2Ftecnologia%2FDocumentos%20compartidos%2FAUDITORIAS%20INTERNAS%2FA%2EBASE%20DE%20DATOS" TargetMode="External" /><Relationship Id="rId2" Type="http://schemas.openxmlformats.org/officeDocument/2006/relationships/hyperlink" Target="https://fonade.sharepoint.com/sites/tecnologia/Documentos%20compartidos/Forms/AllItems.aspx?slrid=98aa4c9e%2D504f%2D5000%2De0ef%2D2730d6b0b16b&amp;FolderCTID=0x012000199C47BBE518DE43BDC5156807D40FB9&amp;id=%2Fsites%2Ftecnologia%2FDocumentos%20compartidos%2FAUDITORIAS%20INTERNAS%2FA%2EBASE%20DE%20DATOS"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fonade.sharepoint.com/:x:/r/sites/tecnologia/_layouts/15/WopiFrame.aspx?sourcedoc=%7B39A5017D-D2D6-43CB-B204-AEB1CBB9691B%7D&amp;file=Analisis%20de%20TIC%20SERVICIOS%20-TIC%20GOBIERNO.xlsx&amp;action=default&amp;IsList=1&amp;ListId=%7B4AE78B70-D3C2-442E-AE60-5029317AABBC%7D&amp;ListItemId=280" TargetMode="External" /><Relationship Id="rId2" Type="http://schemas.openxmlformats.org/officeDocument/2006/relationships/hyperlink" Target="https://fonade.sharepoint.com/sites/tecnologia/Documentos%20compartidos/Forms/AllItems.aspx?slrid=d418439e%2D6082%2D5000%2D2601%2D61c18b64ce88&amp;FolderCTID=0x012000199C47BBE518DE43BDC5156807D40FB9&amp;id=%2Fsites%2Ftecnologia%2FDocumentos%20compartidos%2FAUDITORIAS%20INTERNAS%2FGEL%2FActa%20MINTIC%2Etif&amp;parent=%2Fsites%2Ftecnologia%2FDocumentos%20compartidos%2FAUDITORIAS%20INTERNAS%2FGEL"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H40"/>
  <sheetViews>
    <sheetView tabSelected="1" zoomScalePageLayoutView="0" workbookViewId="0" topLeftCell="A1">
      <selection activeCell="G7" sqref="G7"/>
    </sheetView>
  </sheetViews>
  <sheetFormatPr defaultColWidth="11.421875" defaultRowHeight="15"/>
  <cols>
    <col min="1" max="1" width="14.421875" style="1" customWidth="1"/>
    <col min="2" max="2" width="45.140625" style="1" customWidth="1"/>
    <col min="3" max="3" width="14.140625" style="1" bestFit="1" customWidth="1"/>
    <col min="4" max="4" width="12.57421875" style="1" bestFit="1" customWidth="1"/>
    <col min="5" max="5" width="19.421875" style="1" customWidth="1"/>
    <col min="6" max="6" width="18.00390625" style="1" customWidth="1"/>
    <col min="7" max="7" width="68.140625" style="1" customWidth="1"/>
    <col min="8" max="8" width="21.140625" style="1" customWidth="1"/>
    <col min="9" max="16384" width="11.421875" style="21" customWidth="1"/>
  </cols>
  <sheetData>
    <row r="1" ht="12.75"/>
    <row r="2" spans="2:3" ht="26.25" customHeight="1">
      <c r="B2" s="475" t="s">
        <v>28</v>
      </c>
      <c r="C2" s="3"/>
    </row>
    <row r="3" spans="2:3" ht="21.75" customHeight="1">
      <c r="B3" s="3" t="s">
        <v>641</v>
      </c>
      <c r="C3" s="210">
        <v>43070</v>
      </c>
    </row>
    <row r="4" ht="25.5" customHeight="1"/>
    <row r="5" spans="1:8" s="7" customFormat="1" ht="58.5" customHeight="1">
      <c r="A5" s="109" t="s">
        <v>639</v>
      </c>
      <c r="B5" s="109" t="s">
        <v>24</v>
      </c>
      <c r="C5" s="109" t="s">
        <v>30</v>
      </c>
      <c r="D5" s="109" t="s">
        <v>26</v>
      </c>
      <c r="E5" s="209" t="s">
        <v>25</v>
      </c>
      <c r="F5" s="209" t="s">
        <v>683</v>
      </c>
      <c r="G5" s="109" t="s">
        <v>27</v>
      </c>
      <c r="H5" s="109" t="s">
        <v>698</v>
      </c>
    </row>
    <row r="6" spans="1:8" ht="80.25" customHeight="1">
      <c r="A6" s="77" t="s">
        <v>640</v>
      </c>
      <c r="B6" s="120" t="s">
        <v>675</v>
      </c>
      <c r="C6" s="183">
        <v>42951</v>
      </c>
      <c r="D6" s="77">
        <f>+'A1 GP 2017'!A25</f>
        <v>4</v>
      </c>
      <c r="E6" s="202">
        <f>+'A1 GP 2017'!F35</f>
        <v>0</v>
      </c>
      <c r="F6" s="202">
        <f>+'A1 GP 2017'!F36</f>
        <v>0</v>
      </c>
      <c r="G6" s="187" t="s">
        <v>684</v>
      </c>
      <c r="H6" s="183">
        <v>43465</v>
      </c>
    </row>
    <row r="7" spans="1:8" ht="67.5" customHeight="1">
      <c r="A7" s="77" t="s">
        <v>643</v>
      </c>
      <c r="B7" s="120" t="s">
        <v>676</v>
      </c>
      <c r="C7" s="183">
        <v>42803</v>
      </c>
      <c r="D7" s="77">
        <f>+'A2 GP 2016'!A28</f>
        <v>7</v>
      </c>
      <c r="E7" s="202">
        <f>+'A2 GP 2016'!F38</f>
        <v>1</v>
      </c>
      <c r="F7" s="202">
        <f>+'A2 GP 2016'!F39</f>
        <v>0.5714285714285714</v>
      </c>
      <c r="G7" s="187" t="s">
        <v>690</v>
      </c>
      <c r="H7" s="183">
        <v>43465</v>
      </c>
    </row>
    <row r="8" spans="1:8" ht="25.5">
      <c r="A8" s="77" t="s">
        <v>644</v>
      </c>
      <c r="B8" s="77" t="s">
        <v>677</v>
      </c>
      <c r="C8" s="183">
        <v>42864</v>
      </c>
      <c r="D8" s="77">
        <f>+'A3 CXP'!A23</f>
        <v>2</v>
      </c>
      <c r="E8" s="202">
        <f>+'A3 CXP'!F33</f>
        <v>0</v>
      </c>
      <c r="F8" s="202">
        <f>+'A3 CXP'!F34</f>
        <v>0</v>
      </c>
      <c r="G8" s="187" t="s">
        <v>692</v>
      </c>
      <c r="H8" s="183">
        <v>43465</v>
      </c>
    </row>
    <row r="9" spans="1:8" ht="38.25">
      <c r="A9" s="77" t="s">
        <v>645</v>
      </c>
      <c r="B9" s="77" t="s">
        <v>678</v>
      </c>
      <c r="C9" s="183">
        <v>42982</v>
      </c>
      <c r="D9" s="77">
        <f>+'A4 FEP'!A24</f>
        <v>3</v>
      </c>
      <c r="E9" s="202">
        <f>+'A4 FEP'!F34</f>
        <v>0</v>
      </c>
      <c r="F9" s="202">
        <f>+'A4 FEP'!F35</f>
        <v>0</v>
      </c>
      <c r="G9" s="187" t="s">
        <v>693</v>
      </c>
      <c r="H9" s="183">
        <v>43465</v>
      </c>
    </row>
    <row r="10" spans="1:8" ht="12.75">
      <c r="A10" s="77" t="s">
        <v>646</v>
      </c>
      <c r="B10" s="77" t="s">
        <v>679</v>
      </c>
      <c r="C10" s="183">
        <v>43034</v>
      </c>
      <c r="D10" s="77">
        <f>+'A5 CXC'!A25</f>
        <v>4</v>
      </c>
      <c r="E10" s="200">
        <f>+'A5 CXC'!F35</f>
        <v>1</v>
      </c>
      <c r="F10" s="200">
        <f>+'A5 CXC'!F36</f>
        <v>1</v>
      </c>
      <c r="G10" s="208"/>
      <c r="H10" s="183">
        <v>43100</v>
      </c>
    </row>
    <row r="11" spans="1:8" ht="25.5">
      <c r="A11" s="77" t="s">
        <v>647</v>
      </c>
      <c r="B11" s="77" t="s">
        <v>680</v>
      </c>
      <c r="C11" s="183">
        <v>42667</v>
      </c>
      <c r="D11" s="77">
        <f>+'A6 N-H-C'!A24</f>
        <v>3</v>
      </c>
      <c r="E11" s="200">
        <f>+'A6 N-H-C'!F34</f>
        <v>0.9666666666666667</v>
      </c>
      <c r="F11" s="200">
        <f>+'A6 N-H-C'!F35</f>
        <v>0.9666666666666667</v>
      </c>
      <c r="G11" s="187" t="s">
        <v>694</v>
      </c>
      <c r="H11" s="183">
        <v>42734</v>
      </c>
    </row>
    <row r="12" spans="1:8" ht="89.25">
      <c r="A12" s="77" t="s">
        <v>648</v>
      </c>
      <c r="B12" s="77" t="s">
        <v>681</v>
      </c>
      <c r="C12" s="198">
        <v>42865</v>
      </c>
      <c r="D12" s="77">
        <f>+'A7 S BYS'!A29</f>
        <v>8</v>
      </c>
      <c r="E12" s="202">
        <f>+'A7 S BYS'!F35</f>
        <v>0.2125</v>
      </c>
      <c r="F12" s="202">
        <f>+'A7 S BYS'!F36</f>
        <v>0.2125</v>
      </c>
      <c r="G12" s="187" t="s">
        <v>696</v>
      </c>
      <c r="H12" s="183">
        <v>43100</v>
      </c>
    </row>
    <row r="13" spans="1:8" ht="21.75" customHeight="1">
      <c r="A13" s="77" t="s">
        <v>649</v>
      </c>
      <c r="B13" s="120" t="s">
        <v>184</v>
      </c>
      <c r="C13" s="183">
        <v>42975</v>
      </c>
      <c r="D13" s="77">
        <f>+'A8 NINV'!A23</f>
        <v>2</v>
      </c>
      <c r="E13" s="200">
        <f>+'A8 NINV'!F33</f>
        <v>1</v>
      </c>
      <c r="F13" s="200">
        <f>+'A8 NINV'!F33</f>
        <v>1</v>
      </c>
      <c r="G13" s="187"/>
      <c r="H13" s="183">
        <v>43069</v>
      </c>
    </row>
    <row r="14" spans="1:8" ht="63.75">
      <c r="A14" s="77" t="s">
        <v>650</v>
      </c>
      <c r="B14" s="120" t="s">
        <v>599</v>
      </c>
      <c r="C14" s="183">
        <v>42927</v>
      </c>
      <c r="D14" s="77">
        <f>+'A9 SARO 2017'!A30</f>
        <v>9</v>
      </c>
      <c r="E14" s="216">
        <f>+'A9 SARO 2017'!F40</f>
        <v>0.8888888888888888</v>
      </c>
      <c r="F14" s="200">
        <f>+'A9 SARO 2017'!F40</f>
        <v>0.8888888888888888</v>
      </c>
      <c r="G14" s="187" t="s">
        <v>697</v>
      </c>
      <c r="H14" s="183">
        <v>43100</v>
      </c>
    </row>
    <row r="15" spans="1:8" ht="38.25">
      <c r="A15" s="77" t="s">
        <v>651</v>
      </c>
      <c r="B15" s="120" t="s">
        <v>228</v>
      </c>
      <c r="C15" s="183">
        <v>42725</v>
      </c>
      <c r="D15" s="77">
        <f>+'A10 SARLAFT 2016'!A23</f>
        <v>2</v>
      </c>
      <c r="E15" s="200">
        <f>+'A10 SARLAFT 2016'!F33</f>
        <v>1</v>
      </c>
      <c r="F15" s="200">
        <f>+'A10 SARLAFT 2016'!F33</f>
        <v>1</v>
      </c>
      <c r="G15" s="208"/>
      <c r="H15" s="183">
        <v>43098</v>
      </c>
    </row>
    <row r="16" spans="1:8" ht="21.75" customHeight="1">
      <c r="A16" s="77" t="s">
        <v>652</v>
      </c>
      <c r="B16" s="120" t="s">
        <v>236</v>
      </c>
      <c r="C16" s="183">
        <v>42557</v>
      </c>
      <c r="D16" s="77">
        <f>+'A11 EVPROY'!A27</f>
        <v>6</v>
      </c>
      <c r="E16" s="200">
        <f>+'A11 EVPROY'!F37</f>
        <v>1</v>
      </c>
      <c r="F16" s="200">
        <f>+'A11 EVPROY'!F38</f>
        <v>1</v>
      </c>
      <c r="G16" s="208"/>
      <c r="H16" s="183">
        <v>42735</v>
      </c>
    </row>
    <row r="17" spans="1:8" ht="38.25">
      <c r="A17" s="77" t="s">
        <v>653</v>
      </c>
      <c r="B17" s="120" t="s">
        <v>563</v>
      </c>
      <c r="C17" s="198">
        <v>42278</v>
      </c>
      <c r="D17" s="77">
        <f>+' A12 GD 2015'!A24</f>
        <v>3</v>
      </c>
      <c r="E17" s="202">
        <f>+' A12 GD 2015'!F32</f>
        <v>0.3333333333333333</v>
      </c>
      <c r="F17" s="202">
        <f>+' A12 GD 2015'!F33</f>
        <v>0.3333333333333333</v>
      </c>
      <c r="G17" s="187" t="s">
        <v>699</v>
      </c>
      <c r="H17" s="183">
        <v>42735</v>
      </c>
    </row>
    <row r="18" spans="1:8" ht="51">
      <c r="A18" s="77" t="s">
        <v>654</v>
      </c>
      <c r="B18" s="120" t="s">
        <v>564</v>
      </c>
      <c r="C18" s="183">
        <v>42663</v>
      </c>
      <c r="D18" s="77">
        <f>+'A13 GD 2016'!A26</f>
        <v>5</v>
      </c>
      <c r="E18" s="202">
        <f>+'A13 GD 2016'!F35</f>
        <v>0.6799999999999999</v>
      </c>
      <c r="F18" s="202">
        <f>+'A13 GD 2016'!F36</f>
        <v>0.6799999999999999</v>
      </c>
      <c r="G18" s="187" t="s">
        <v>702</v>
      </c>
      <c r="H18" s="183">
        <v>43100</v>
      </c>
    </row>
    <row r="19" spans="1:8" ht="18" customHeight="1">
      <c r="A19" s="77" t="s">
        <v>655</v>
      </c>
      <c r="B19" s="77" t="s">
        <v>565</v>
      </c>
      <c r="C19" s="183">
        <v>42719</v>
      </c>
      <c r="D19" s="77">
        <f>+'A14 GC'!A31</f>
        <v>10</v>
      </c>
      <c r="E19" s="202">
        <f>+'A14 GC'!F39</f>
        <v>0.9800000000000001</v>
      </c>
      <c r="F19" s="202">
        <f>+'A14 GC'!F39</f>
        <v>0.9800000000000001</v>
      </c>
      <c r="G19" s="187" t="s">
        <v>703</v>
      </c>
      <c r="H19" s="183">
        <v>42947</v>
      </c>
    </row>
    <row r="20" spans="1:8" ht="12.75">
      <c r="A20" s="77" t="s">
        <v>656</v>
      </c>
      <c r="B20" s="120" t="s">
        <v>568</v>
      </c>
      <c r="C20" s="183">
        <v>42850</v>
      </c>
      <c r="D20" s="77">
        <f>+'A15  DA'!A27</f>
        <v>6</v>
      </c>
      <c r="E20" s="202">
        <f>+'A15  DA'!F37</f>
        <v>1</v>
      </c>
      <c r="F20" s="202">
        <f>+'A15  DA'!F37</f>
        <v>1</v>
      </c>
      <c r="G20" s="187"/>
      <c r="H20" s="183">
        <v>43069</v>
      </c>
    </row>
    <row r="21" spans="1:8" ht="12.75">
      <c r="A21" s="77" t="s">
        <v>657</v>
      </c>
      <c r="B21" s="120" t="s">
        <v>344</v>
      </c>
      <c r="C21" s="183">
        <v>42972</v>
      </c>
      <c r="D21" s="77">
        <f>+'A16 BD'!A33</f>
        <v>12</v>
      </c>
      <c r="E21" s="202">
        <f>+'A16 BD'!F43</f>
        <v>0.9666666666666667</v>
      </c>
      <c r="F21" s="202">
        <f>+'A16 BD'!F44</f>
        <v>0.9666666666666667</v>
      </c>
      <c r="G21" s="208"/>
      <c r="H21" s="183">
        <v>43099</v>
      </c>
    </row>
    <row r="22" spans="1:8" ht="25.5">
      <c r="A22" s="77" t="s">
        <v>658</v>
      </c>
      <c r="B22" s="120" t="s">
        <v>569</v>
      </c>
      <c r="C22" s="183">
        <v>42916</v>
      </c>
      <c r="D22" s="77">
        <f>+'A17 GL 2017'!A25</f>
        <v>4</v>
      </c>
      <c r="E22" s="202">
        <f>+'A17 GL 2017'!F35</f>
        <v>1</v>
      </c>
      <c r="F22" s="202">
        <f>+'A17 GL 2017'!F35</f>
        <v>1</v>
      </c>
      <c r="G22" s="208"/>
      <c r="H22" s="183">
        <v>43100</v>
      </c>
    </row>
    <row r="23" spans="1:8" ht="38.25">
      <c r="A23" s="77" t="s">
        <v>659</v>
      </c>
      <c r="B23" s="120" t="s">
        <v>566</v>
      </c>
      <c r="C23" s="183">
        <v>42655</v>
      </c>
      <c r="D23" s="77">
        <f>+'A18 CDN'!A28</f>
        <v>7</v>
      </c>
      <c r="E23" s="200">
        <f>+'A18 CDN'!F38</f>
        <v>1</v>
      </c>
      <c r="F23" s="200">
        <f>+'A18 CDN'!F39</f>
        <v>0.53</v>
      </c>
      <c r="G23" s="187" t="s">
        <v>704</v>
      </c>
      <c r="H23" s="183">
        <v>43220</v>
      </c>
    </row>
    <row r="24" spans="1:8" ht="38.25">
      <c r="A24" s="77" t="s">
        <v>660</v>
      </c>
      <c r="B24" s="120" t="s">
        <v>567</v>
      </c>
      <c r="C24" s="183">
        <v>42724</v>
      </c>
      <c r="D24" s="77">
        <f>+'A19 GL 2016'!A25</f>
        <v>4</v>
      </c>
      <c r="E24" s="200">
        <f>+'A19 GL 2016'!F35</f>
        <v>0.675</v>
      </c>
      <c r="F24" s="200">
        <f>+'A19 GL 2016'!F35</f>
        <v>0.675</v>
      </c>
      <c r="G24" s="187" t="s">
        <v>707</v>
      </c>
      <c r="H24" s="183">
        <v>43100</v>
      </c>
    </row>
    <row r="25" spans="1:8" ht="25.5">
      <c r="A25" s="77" t="s">
        <v>661</v>
      </c>
      <c r="B25" s="77" t="s">
        <v>667</v>
      </c>
      <c r="C25" s="183">
        <v>42916</v>
      </c>
      <c r="D25" s="77">
        <f>+'A20 AL'!A29</f>
        <v>8</v>
      </c>
      <c r="E25" s="202">
        <f>+'A20 AL'!F39</f>
        <v>0</v>
      </c>
      <c r="F25" s="202">
        <f>+'A20 AL'!F39</f>
        <v>0</v>
      </c>
      <c r="G25" s="187" t="s">
        <v>708</v>
      </c>
      <c r="H25" s="183">
        <v>43100</v>
      </c>
    </row>
    <row r="26" spans="1:8" ht="12.75">
      <c r="A26" s="77" t="s">
        <v>662</v>
      </c>
      <c r="B26" s="77" t="s">
        <v>668</v>
      </c>
      <c r="C26" s="183">
        <v>42975</v>
      </c>
      <c r="D26" s="77">
        <f>+'A21 MYS'!A25</f>
        <v>4</v>
      </c>
      <c r="E26" s="202">
        <f>+'A21 MYS'!C35</f>
        <v>1</v>
      </c>
      <c r="F26" s="202">
        <f>+'A21 MYS'!C35</f>
        <v>1</v>
      </c>
      <c r="G26" s="208"/>
      <c r="H26" s="183">
        <v>43100</v>
      </c>
    </row>
    <row r="27" spans="1:8" ht="12.75">
      <c r="A27" s="77" t="s">
        <v>663</v>
      </c>
      <c r="B27" s="77" t="s">
        <v>669</v>
      </c>
      <c r="C27" s="183">
        <v>42916</v>
      </c>
      <c r="D27" s="77">
        <f>+'A22 N-H-C'!A22</f>
        <v>1</v>
      </c>
      <c r="E27" s="202">
        <f>+'A22 N-H-C'!F33</f>
        <v>0</v>
      </c>
      <c r="F27" s="202">
        <f>+'A22 N-H-C'!F34</f>
        <v>0</v>
      </c>
      <c r="G27" s="208" t="s">
        <v>709</v>
      </c>
      <c r="H27" s="183">
        <v>43100</v>
      </c>
    </row>
    <row r="28" spans="1:8" ht="24.75" customHeight="1">
      <c r="A28" s="77" t="s">
        <v>664</v>
      </c>
      <c r="B28" s="77" t="s">
        <v>670</v>
      </c>
      <c r="C28" s="183">
        <v>43059</v>
      </c>
      <c r="D28" s="77">
        <f>+'A23 CF'!A22</f>
        <v>1</v>
      </c>
      <c r="E28" s="202">
        <f>+'A23 CF'!F31</f>
        <v>1</v>
      </c>
      <c r="F28" s="202">
        <f>+'A23 CF'!F32</f>
        <v>1</v>
      </c>
      <c r="H28" s="183">
        <v>43100</v>
      </c>
    </row>
    <row r="29" spans="1:8" ht="51">
      <c r="A29" s="77" t="s">
        <v>665</v>
      </c>
      <c r="B29" s="77" t="s">
        <v>671</v>
      </c>
      <c r="C29" s="183">
        <v>43123</v>
      </c>
      <c r="D29" s="77">
        <f>+'A24 RA'!A19</f>
        <v>4</v>
      </c>
      <c r="E29" s="202">
        <f>+'A24 RA'!C28</f>
        <v>0</v>
      </c>
      <c r="F29" s="202">
        <f>+'A24 RA'!C29</f>
        <v>0</v>
      </c>
      <c r="G29" s="187" t="s">
        <v>710</v>
      </c>
      <c r="H29" s="474"/>
    </row>
    <row r="30" spans="1:8" ht="12.75">
      <c r="A30" s="77" t="s">
        <v>666</v>
      </c>
      <c r="B30" s="77" t="s">
        <v>672</v>
      </c>
      <c r="C30" s="183">
        <v>42858</v>
      </c>
      <c r="D30" s="77">
        <f>+'A25 AJ'!A21</f>
        <v>5</v>
      </c>
      <c r="E30" s="202">
        <f>+'A25 AJ'!C24</f>
        <v>1</v>
      </c>
      <c r="F30" s="202">
        <f>+'A25 AJ'!C25</f>
        <v>1</v>
      </c>
      <c r="G30" s="208"/>
      <c r="H30" s="474"/>
    </row>
    <row r="31" spans="1:8" ht="12.75">
      <c r="A31" s="213" t="s">
        <v>682</v>
      </c>
      <c r="B31" s="213">
        <f>+COUNTA(B6:B30)</f>
        <v>25</v>
      </c>
      <c r="C31" s="214">
        <f>+MAX(C6:C30)</f>
        <v>43123</v>
      </c>
      <c r="D31" s="212">
        <f>SUM(D6:D30)</f>
        <v>124</v>
      </c>
      <c r="E31" s="215">
        <f>+AVERAGE(E6:E30)</f>
        <v>0.6681222222222223</v>
      </c>
      <c r="F31" s="215">
        <f>+AVERAGE(F6:F30)</f>
        <v>0.6321793650793651</v>
      </c>
      <c r="G31" s="208"/>
      <c r="H31" s="214">
        <f>+MAX(H6:H30)</f>
        <v>43465</v>
      </c>
    </row>
    <row r="33" spans="2:3" ht="12.75">
      <c r="B33" s="211"/>
      <c r="C33" s="90"/>
    </row>
    <row r="34" spans="2:3" ht="12.75">
      <c r="B34" s="211"/>
      <c r="C34" s="90"/>
    </row>
    <row r="35" spans="2:3" ht="12.75">
      <c r="B35" s="211"/>
      <c r="C35" s="90"/>
    </row>
    <row r="36" spans="2:3" ht="12.75">
      <c r="B36" s="211"/>
      <c r="C36" s="90"/>
    </row>
    <row r="37" spans="2:3" ht="12.75">
      <c r="B37" s="2"/>
      <c r="C37" s="2"/>
    </row>
    <row r="40" ht="12.75">
      <c r="E40" s="1" t="s">
        <v>673</v>
      </c>
    </row>
  </sheetData>
  <sheetProtection/>
  <autoFilter ref="A5:H31"/>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AV42"/>
  <sheetViews>
    <sheetView zoomScalePageLayoutView="0" workbookViewId="0" topLeftCell="F1">
      <selection activeCell="N1" sqref="N1"/>
    </sheetView>
  </sheetViews>
  <sheetFormatPr defaultColWidth="11.421875" defaultRowHeight="15"/>
  <cols>
    <col min="1" max="1" width="11.140625" style="1" customWidth="1"/>
    <col min="2" max="2" width="18.8515625" style="1" customWidth="1"/>
    <col min="3" max="3" width="14.140625" style="1" customWidth="1"/>
    <col min="4" max="4" width="15.140625" style="1" customWidth="1"/>
    <col min="5" max="5" width="28.140625" style="1" customWidth="1"/>
    <col min="6" max="6" width="26.7109375" style="1" customWidth="1"/>
    <col min="7" max="7" width="35.7109375" style="1" customWidth="1"/>
    <col min="8" max="8" width="25.8515625" style="1" customWidth="1"/>
    <col min="9" max="9" width="21.7109375" style="1" customWidth="1"/>
    <col min="10" max="10" width="9.140625" style="1" bestFit="1" customWidth="1"/>
    <col min="11" max="11" width="12.140625" style="1" bestFit="1" customWidth="1"/>
    <col min="12" max="12" width="12.7109375" style="1" bestFit="1" customWidth="1"/>
    <col min="13" max="14" width="18.140625" style="1" customWidth="1"/>
    <col min="15" max="15" width="52.7109375" style="1" customWidth="1"/>
    <col min="16" max="16" width="15.8515625" style="1" customWidth="1"/>
    <col min="17" max="17" width="15.140625" style="21" customWidth="1"/>
    <col min="18" max="18" width="4.8515625" style="21" customWidth="1"/>
    <col min="19" max="48" width="11.421875" style="21" customWidth="1"/>
    <col min="49" max="16384" width="11.421875" style="1" customWidth="1"/>
  </cols>
  <sheetData>
    <row r="1" spans="1:14" s="21" customFormat="1" ht="15" customHeight="1">
      <c r="A1" s="398"/>
      <c r="B1" s="399"/>
      <c r="C1" s="404" t="s">
        <v>18</v>
      </c>
      <c r="D1" s="405"/>
      <c r="E1" s="405"/>
      <c r="F1" s="405"/>
      <c r="G1" s="405"/>
      <c r="H1" s="405"/>
      <c r="I1" s="405"/>
      <c r="J1" s="405"/>
      <c r="K1" s="406"/>
      <c r="L1" s="413"/>
      <c r="M1" s="414"/>
      <c r="N1" s="153"/>
    </row>
    <row r="2" spans="1:14" s="21" customFormat="1" ht="15" customHeight="1">
      <c r="A2" s="400"/>
      <c r="B2" s="401"/>
      <c r="C2" s="407"/>
      <c r="D2" s="408"/>
      <c r="E2" s="408"/>
      <c r="F2" s="408"/>
      <c r="G2" s="408"/>
      <c r="H2" s="408"/>
      <c r="I2" s="408"/>
      <c r="J2" s="408"/>
      <c r="K2" s="409"/>
      <c r="L2" s="415"/>
      <c r="M2" s="416"/>
      <c r="N2" s="154"/>
    </row>
    <row r="3" spans="1:14" s="21" customFormat="1" ht="15" customHeight="1">
      <c r="A3" s="400"/>
      <c r="B3" s="401"/>
      <c r="C3" s="407"/>
      <c r="D3" s="408"/>
      <c r="E3" s="408"/>
      <c r="F3" s="408"/>
      <c r="G3" s="408"/>
      <c r="H3" s="408"/>
      <c r="I3" s="408"/>
      <c r="J3" s="408"/>
      <c r="K3" s="409"/>
      <c r="L3" s="417"/>
      <c r="M3" s="418"/>
      <c r="N3" s="155"/>
    </row>
    <row r="4" spans="1:14" s="21" customFormat="1" ht="15" customHeight="1" thickBot="1">
      <c r="A4" s="402"/>
      <c r="B4" s="403"/>
      <c r="C4" s="410"/>
      <c r="D4" s="411"/>
      <c r="E4" s="411"/>
      <c r="F4" s="411"/>
      <c r="G4" s="411"/>
      <c r="H4" s="411"/>
      <c r="I4" s="411"/>
      <c r="J4" s="411"/>
      <c r="K4" s="412"/>
      <c r="L4" s="419"/>
      <c r="M4" s="420"/>
      <c r="N4" s="155"/>
    </row>
    <row r="5" s="21" customFormat="1" ht="12.75">
      <c r="A5" s="27"/>
    </row>
    <row r="6" spans="1:14" s="21" customFormat="1" ht="16.5" customHeight="1">
      <c r="A6" s="394" t="s">
        <v>5</v>
      </c>
      <c r="B6" s="394"/>
      <c r="C6" s="395">
        <v>42927</v>
      </c>
      <c r="D6" s="394" t="s">
        <v>6</v>
      </c>
      <c r="E6" s="394"/>
      <c r="F6" s="395">
        <v>42950</v>
      </c>
      <c r="H6" s="397" t="s">
        <v>7</v>
      </c>
      <c r="I6" s="395" t="s">
        <v>182</v>
      </c>
      <c r="K6" s="397" t="s">
        <v>29</v>
      </c>
      <c r="L6" s="421"/>
      <c r="M6" s="395">
        <f>+MAX(K22:K30)</f>
        <v>43100</v>
      </c>
      <c r="N6" s="22"/>
    </row>
    <row r="7" spans="1:14" s="21" customFormat="1" ht="15.75" customHeight="1">
      <c r="A7" s="394"/>
      <c r="B7" s="394"/>
      <c r="C7" s="396"/>
      <c r="D7" s="394"/>
      <c r="E7" s="394"/>
      <c r="F7" s="396"/>
      <c r="H7" s="397"/>
      <c r="I7" s="396"/>
      <c r="K7" s="397"/>
      <c r="L7" s="421"/>
      <c r="M7" s="396"/>
      <c r="N7" s="155"/>
    </row>
    <row r="8" s="21" customFormat="1" ht="10.5" customHeight="1">
      <c r="A8" s="27"/>
    </row>
    <row r="9" spans="1:14" s="21" customFormat="1" ht="27" customHeight="1">
      <c r="A9" s="156" t="s">
        <v>0</v>
      </c>
      <c r="C9" s="388" t="s">
        <v>196</v>
      </c>
      <c r="D9" s="389"/>
      <c r="E9" s="389"/>
      <c r="F9" s="389"/>
      <c r="G9" s="389"/>
      <c r="H9" s="389"/>
      <c r="I9" s="389"/>
      <c r="J9" s="389"/>
      <c r="K9" s="389"/>
      <c r="L9" s="389"/>
      <c r="M9" s="390"/>
      <c r="N9" s="23"/>
    </row>
    <row r="10" spans="1:14" s="21" customFormat="1" ht="9" customHeight="1">
      <c r="A10" s="156"/>
      <c r="C10" s="24"/>
      <c r="D10" s="24"/>
      <c r="E10" s="24"/>
      <c r="F10" s="24"/>
      <c r="G10" s="24"/>
      <c r="H10" s="24"/>
      <c r="I10" s="24"/>
      <c r="J10" s="24"/>
      <c r="K10" s="24"/>
      <c r="L10" s="24"/>
      <c r="M10" s="24"/>
      <c r="N10" s="24"/>
    </row>
    <row r="11" spans="1:14" s="21" customFormat="1" ht="23.25" customHeight="1">
      <c r="A11" s="375" t="s">
        <v>19</v>
      </c>
      <c r="B11" s="376"/>
      <c r="C11" s="391" t="s">
        <v>599</v>
      </c>
      <c r="D11" s="392"/>
      <c r="E11" s="392"/>
      <c r="F11" s="392"/>
      <c r="G11" s="392"/>
      <c r="H11" s="392"/>
      <c r="I11" s="392"/>
      <c r="J11" s="392"/>
      <c r="K11" s="392"/>
      <c r="L11" s="392"/>
      <c r="M11" s="393"/>
      <c r="N11" s="28"/>
    </row>
    <row r="12" spans="1:15" s="21" customFormat="1" ht="12" customHeight="1">
      <c r="A12" s="157"/>
      <c r="B12" s="158"/>
      <c r="C12" s="23"/>
      <c r="D12" s="23"/>
      <c r="E12" s="23"/>
      <c r="F12" s="23"/>
      <c r="G12" s="23"/>
      <c r="H12" s="23"/>
      <c r="I12" s="23"/>
      <c r="J12" s="23"/>
      <c r="K12" s="23"/>
      <c r="L12" s="23"/>
      <c r="M12" s="23"/>
      <c r="N12" s="23"/>
      <c r="O12" s="24"/>
    </row>
    <row r="13" spans="1:14" s="21" customFormat="1" ht="30" customHeight="1">
      <c r="A13" s="375" t="s">
        <v>3</v>
      </c>
      <c r="B13" s="376"/>
      <c r="C13" s="422" t="s">
        <v>197</v>
      </c>
      <c r="D13" s="378"/>
      <c r="E13" s="378"/>
      <c r="F13" s="378"/>
      <c r="G13" s="378"/>
      <c r="H13" s="378"/>
      <c r="I13" s="378"/>
      <c r="J13" s="378"/>
      <c r="K13" s="378"/>
      <c r="L13" s="378"/>
      <c r="M13" s="379"/>
      <c r="N13" s="26"/>
    </row>
    <row r="14" spans="1:15" s="21" customFormat="1" ht="10.5" customHeight="1">
      <c r="A14" s="157"/>
      <c r="B14" s="158"/>
      <c r="C14" s="23"/>
      <c r="D14" s="23"/>
      <c r="E14" s="23"/>
      <c r="F14" s="23"/>
      <c r="G14" s="23"/>
      <c r="H14" s="23"/>
      <c r="I14" s="23"/>
      <c r="J14" s="23"/>
      <c r="K14" s="23"/>
      <c r="L14" s="23"/>
      <c r="M14" s="23"/>
      <c r="N14" s="23"/>
      <c r="O14" s="24"/>
    </row>
    <row r="15" spans="1:14" s="21" customFormat="1" ht="28.5" customHeight="1">
      <c r="A15" s="375" t="s">
        <v>4</v>
      </c>
      <c r="B15" s="376"/>
      <c r="C15" s="377" t="s">
        <v>186</v>
      </c>
      <c r="D15" s="378"/>
      <c r="E15" s="378"/>
      <c r="F15" s="378"/>
      <c r="G15" s="378"/>
      <c r="H15" s="378"/>
      <c r="I15" s="378"/>
      <c r="J15" s="378"/>
      <c r="K15" s="378"/>
      <c r="L15" s="378"/>
      <c r="M15" s="379"/>
      <c r="N15" s="26"/>
    </row>
    <row r="16" spans="1:14" s="21" customFormat="1" ht="16.5" customHeight="1">
      <c r="A16" s="157"/>
      <c r="B16" s="158"/>
      <c r="C16" s="23"/>
      <c r="D16" s="23"/>
      <c r="E16" s="23"/>
      <c r="F16" s="23"/>
      <c r="G16" s="23"/>
      <c r="H16" s="23"/>
      <c r="I16" s="23"/>
      <c r="J16" s="23"/>
      <c r="K16" s="23"/>
      <c r="L16" s="23"/>
      <c r="M16" s="23"/>
      <c r="N16" s="23"/>
    </row>
    <row r="17" spans="1:14" s="21" customFormat="1" ht="9" customHeight="1">
      <c r="A17" s="156"/>
      <c r="C17" s="24"/>
      <c r="D17" s="24"/>
      <c r="E17" s="24"/>
      <c r="F17" s="24"/>
      <c r="G17" s="24"/>
      <c r="H17" s="24"/>
      <c r="I17" s="24"/>
      <c r="J17" s="24"/>
      <c r="K17" s="24"/>
      <c r="L17" s="24"/>
      <c r="M17" s="24"/>
      <c r="N17" s="24"/>
    </row>
    <row r="18" spans="1:14" s="21" customFormat="1" ht="9" customHeight="1">
      <c r="A18" s="27"/>
      <c r="C18" s="24"/>
      <c r="D18" s="24"/>
      <c r="E18" s="24"/>
      <c r="F18" s="24"/>
      <c r="G18" s="24"/>
      <c r="H18" s="24"/>
      <c r="I18" s="24"/>
      <c r="J18" s="24"/>
      <c r="K18" s="24"/>
      <c r="L18" s="24"/>
      <c r="M18" s="24"/>
      <c r="N18" s="24"/>
    </row>
    <row r="19" spans="1:14" s="21" customFormat="1" ht="18.75" customHeight="1">
      <c r="A19" s="27" t="s">
        <v>12</v>
      </c>
      <c r="C19" s="24"/>
      <c r="D19" s="24"/>
      <c r="E19" s="24"/>
      <c r="F19" s="24"/>
      <c r="G19" s="24"/>
      <c r="H19" s="24"/>
      <c r="I19" s="24"/>
      <c r="J19" s="24"/>
      <c r="K19" s="24"/>
      <c r="L19" s="24"/>
      <c r="M19" s="24"/>
      <c r="N19" s="24"/>
    </row>
    <row r="20" spans="1:14" s="21" customFormat="1" ht="9" customHeight="1">
      <c r="A20" s="27"/>
      <c r="C20" s="24"/>
      <c r="D20" s="24"/>
      <c r="E20" s="24"/>
      <c r="F20" s="24"/>
      <c r="G20" s="24"/>
      <c r="H20" s="24"/>
      <c r="I20" s="24"/>
      <c r="J20" s="24"/>
      <c r="K20" s="24"/>
      <c r="L20" s="24"/>
      <c r="M20" s="24"/>
      <c r="N20" s="24"/>
    </row>
    <row r="21" spans="1:48" s="80" customFormat="1" ht="44.25" customHeight="1">
      <c r="A21" s="106" t="s">
        <v>20</v>
      </c>
      <c r="B21" s="232" t="s">
        <v>2</v>
      </c>
      <c r="C21" s="233"/>
      <c r="D21" s="233"/>
      <c r="E21" s="234"/>
      <c r="F21" s="107" t="s">
        <v>21</v>
      </c>
      <c r="G21" s="106" t="s">
        <v>22</v>
      </c>
      <c r="H21" s="106" t="s">
        <v>13</v>
      </c>
      <c r="I21" s="106" t="s">
        <v>8</v>
      </c>
      <c r="J21" s="106" t="s">
        <v>9</v>
      </c>
      <c r="K21" s="106" t="s">
        <v>10</v>
      </c>
      <c r="L21" s="106" t="s">
        <v>11</v>
      </c>
      <c r="M21" s="106" t="s">
        <v>23</v>
      </c>
      <c r="N21" s="106" t="s">
        <v>47</v>
      </c>
      <c r="O21" s="106" t="s">
        <v>14</v>
      </c>
      <c r="P21" s="106" t="s">
        <v>48</v>
      </c>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row>
    <row r="22" spans="1:48" s="160" customFormat="1" ht="114.75">
      <c r="A22" s="77">
        <v>1</v>
      </c>
      <c r="B22" s="320" t="s">
        <v>198</v>
      </c>
      <c r="C22" s="320"/>
      <c r="D22" s="320"/>
      <c r="E22" s="320"/>
      <c r="F22" s="91" t="s">
        <v>199</v>
      </c>
      <c r="G22" s="82" t="s">
        <v>200</v>
      </c>
      <c r="H22" s="91" t="s">
        <v>201</v>
      </c>
      <c r="I22" s="91" t="s">
        <v>202</v>
      </c>
      <c r="J22" s="77">
        <v>1</v>
      </c>
      <c r="K22" s="83">
        <v>42978</v>
      </c>
      <c r="L22" s="84">
        <v>43039</v>
      </c>
      <c r="M22" s="152">
        <v>1</v>
      </c>
      <c r="N22" s="91" t="s">
        <v>191</v>
      </c>
      <c r="O22" s="82" t="s">
        <v>203</v>
      </c>
      <c r="P22" s="91" t="s">
        <v>191</v>
      </c>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row>
    <row r="23" spans="1:48" s="160" customFormat="1" ht="140.25">
      <c r="A23" s="77">
        <v>2</v>
      </c>
      <c r="B23" s="320" t="s">
        <v>198</v>
      </c>
      <c r="C23" s="320"/>
      <c r="D23" s="320"/>
      <c r="E23" s="320"/>
      <c r="F23" s="91" t="s">
        <v>199</v>
      </c>
      <c r="G23" s="82" t="s">
        <v>204</v>
      </c>
      <c r="H23" s="91" t="s">
        <v>205</v>
      </c>
      <c r="I23" s="91" t="s">
        <v>206</v>
      </c>
      <c r="J23" s="77">
        <v>1</v>
      </c>
      <c r="K23" s="83">
        <v>43008</v>
      </c>
      <c r="L23" s="84">
        <v>43039</v>
      </c>
      <c r="M23" s="152">
        <v>1</v>
      </c>
      <c r="N23" s="91" t="s">
        <v>191</v>
      </c>
      <c r="O23" s="82" t="s">
        <v>207</v>
      </c>
      <c r="P23" s="91" t="s">
        <v>191</v>
      </c>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row>
    <row r="24" spans="1:48" s="160" customFormat="1" ht="165.75">
      <c r="A24" s="77">
        <v>3</v>
      </c>
      <c r="B24" s="320" t="s">
        <v>589</v>
      </c>
      <c r="C24" s="320"/>
      <c r="D24" s="320"/>
      <c r="E24" s="320"/>
      <c r="F24" s="91" t="s">
        <v>199</v>
      </c>
      <c r="G24" s="82" t="s">
        <v>208</v>
      </c>
      <c r="H24" s="91" t="s">
        <v>209</v>
      </c>
      <c r="I24" s="91" t="s">
        <v>210</v>
      </c>
      <c r="J24" s="77">
        <v>1</v>
      </c>
      <c r="K24" s="83">
        <v>43100</v>
      </c>
      <c r="L24" s="84" t="s">
        <v>191</v>
      </c>
      <c r="M24" s="152">
        <v>0.9</v>
      </c>
      <c r="N24" s="91" t="s">
        <v>211</v>
      </c>
      <c r="O24" s="82" t="s">
        <v>590</v>
      </c>
      <c r="P24" s="91" t="s">
        <v>191</v>
      </c>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row>
    <row r="25" spans="1:48" s="160" customFormat="1" ht="89.25">
      <c r="A25" s="77">
        <v>4</v>
      </c>
      <c r="B25" s="320" t="s">
        <v>589</v>
      </c>
      <c r="C25" s="320"/>
      <c r="D25" s="320"/>
      <c r="E25" s="320"/>
      <c r="F25" s="91" t="s">
        <v>199</v>
      </c>
      <c r="G25" s="82" t="s">
        <v>212</v>
      </c>
      <c r="H25" s="91" t="s">
        <v>209</v>
      </c>
      <c r="I25" s="91" t="s">
        <v>213</v>
      </c>
      <c r="J25" s="77">
        <v>1</v>
      </c>
      <c r="K25" s="83">
        <v>43039</v>
      </c>
      <c r="L25" s="83">
        <v>43039</v>
      </c>
      <c r="M25" s="152">
        <v>1</v>
      </c>
      <c r="N25" s="91" t="s">
        <v>191</v>
      </c>
      <c r="O25" s="82" t="s">
        <v>591</v>
      </c>
      <c r="P25" s="91" t="s">
        <v>191</v>
      </c>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row>
    <row r="26" spans="1:48" s="160" customFormat="1" ht="153">
      <c r="A26" s="77">
        <v>5</v>
      </c>
      <c r="B26" s="320" t="s">
        <v>589</v>
      </c>
      <c r="C26" s="320"/>
      <c r="D26" s="320"/>
      <c r="E26" s="320"/>
      <c r="F26" s="91" t="s">
        <v>199</v>
      </c>
      <c r="G26" s="82" t="s">
        <v>214</v>
      </c>
      <c r="H26" s="91" t="s">
        <v>209</v>
      </c>
      <c r="I26" s="91" t="s">
        <v>215</v>
      </c>
      <c r="J26" s="77">
        <v>1</v>
      </c>
      <c r="K26" s="83">
        <v>43039</v>
      </c>
      <c r="L26" s="83">
        <v>43039</v>
      </c>
      <c r="M26" s="152">
        <v>1</v>
      </c>
      <c r="N26" s="91" t="s">
        <v>191</v>
      </c>
      <c r="O26" s="82" t="s">
        <v>592</v>
      </c>
      <c r="P26" s="91" t="s">
        <v>191</v>
      </c>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row>
    <row r="27" spans="1:48" s="160" customFormat="1" ht="153">
      <c r="A27" s="77">
        <v>6</v>
      </c>
      <c r="B27" s="320" t="s">
        <v>589</v>
      </c>
      <c r="C27" s="320"/>
      <c r="D27" s="320"/>
      <c r="E27" s="320"/>
      <c r="F27" s="91" t="s">
        <v>199</v>
      </c>
      <c r="G27" s="82" t="s">
        <v>216</v>
      </c>
      <c r="H27" s="91" t="s">
        <v>217</v>
      </c>
      <c r="I27" s="91" t="s">
        <v>218</v>
      </c>
      <c r="J27" s="77">
        <v>1</v>
      </c>
      <c r="K27" s="84">
        <v>43069</v>
      </c>
      <c r="L27" s="84" t="s">
        <v>191</v>
      </c>
      <c r="M27" s="152">
        <v>0.2</v>
      </c>
      <c r="N27" s="91" t="s">
        <v>219</v>
      </c>
      <c r="O27" s="82" t="s">
        <v>593</v>
      </c>
      <c r="P27" s="91" t="s">
        <v>191</v>
      </c>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row>
    <row r="28" spans="1:48" s="160" customFormat="1" ht="191.25">
      <c r="A28" s="77">
        <v>7</v>
      </c>
      <c r="B28" s="320" t="s">
        <v>594</v>
      </c>
      <c r="C28" s="320"/>
      <c r="D28" s="320"/>
      <c r="E28" s="320"/>
      <c r="F28" s="91" t="s">
        <v>220</v>
      </c>
      <c r="G28" s="82" t="s">
        <v>221</v>
      </c>
      <c r="H28" s="91" t="s">
        <v>209</v>
      </c>
      <c r="I28" s="91" t="s">
        <v>222</v>
      </c>
      <c r="J28" s="77">
        <v>1</v>
      </c>
      <c r="K28" s="84">
        <v>43008</v>
      </c>
      <c r="L28" s="84">
        <v>43039</v>
      </c>
      <c r="M28" s="152">
        <v>1</v>
      </c>
      <c r="N28" s="91" t="s">
        <v>191</v>
      </c>
      <c r="O28" s="82" t="s">
        <v>595</v>
      </c>
      <c r="P28" s="91" t="s">
        <v>191</v>
      </c>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row>
    <row r="29" spans="1:48" s="160" customFormat="1" ht="153">
      <c r="A29" s="77">
        <v>8</v>
      </c>
      <c r="B29" s="320" t="s">
        <v>594</v>
      </c>
      <c r="C29" s="320"/>
      <c r="D29" s="320"/>
      <c r="E29" s="320"/>
      <c r="F29" s="91" t="s">
        <v>220</v>
      </c>
      <c r="G29" s="82" t="s">
        <v>223</v>
      </c>
      <c r="H29" s="91" t="s">
        <v>209</v>
      </c>
      <c r="I29" s="91" t="s">
        <v>210</v>
      </c>
      <c r="J29" s="77">
        <v>1</v>
      </c>
      <c r="K29" s="84">
        <v>43100</v>
      </c>
      <c r="L29" s="84" t="s">
        <v>191</v>
      </c>
      <c r="M29" s="152">
        <v>0.9</v>
      </c>
      <c r="N29" s="91" t="s">
        <v>211</v>
      </c>
      <c r="O29" s="82" t="s">
        <v>596</v>
      </c>
      <c r="P29" s="91" t="s">
        <v>191</v>
      </c>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row>
    <row r="30" spans="1:48" s="160" customFormat="1" ht="114.75">
      <c r="A30" s="77">
        <v>9</v>
      </c>
      <c r="B30" s="320" t="s">
        <v>597</v>
      </c>
      <c r="C30" s="320"/>
      <c r="D30" s="320"/>
      <c r="E30" s="320"/>
      <c r="F30" s="91" t="s">
        <v>224</v>
      </c>
      <c r="G30" s="82" t="s">
        <v>225</v>
      </c>
      <c r="H30" s="91" t="s">
        <v>209</v>
      </c>
      <c r="I30" s="91" t="s">
        <v>226</v>
      </c>
      <c r="J30" s="77">
        <v>1</v>
      </c>
      <c r="K30" s="84">
        <v>43100</v>
      </c>
      <c r="L30" s="84">
        <v>43100</v>
      </c>
      <c r="M30" s="152">
        <v>1</v>
      </c>
      <c r="N30" s="91" t="s">
        <v>191</v>
      </c>
      <c r="O30" s="82" t="s">
        <v>598</v>
      </c>
      <c r="P30" s="91" t="s">
        <v>191</v>
      </c>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row>
    <row r="31" s="21" customFormat="1" ht="12.75">
      <c r="O31" s="30"/>
    </row>
    <row r="32" s="21" customFormat="1" ht="3" customHeight="1"/>
    <row r="33" s="21" customFormat="1" ht="12.75">
      <c r="A33" s="27" t="s">
        <v>1</v>
      </c>
    </row>
    <row r="34" spans="1:12" s="21" customFormat="1" ht="17.25" customHeight="1">
      <c r="A34" s="380" t="s">
        <v>4</v>
      </c>
      <c r="B34" s="380"/>
      <c r="C34" s="381"/>
      <c r="D34" s="382" t="s">
        <v>186</v>
      </c>
      <c r="E34" s="383"/>
      <c r="F34" s="383"/>
      <c r="G34" s="383"/>
      <c r="H34" s="383"/>
      <c r="I34" s="383"/>
      <c r="J34" s="383"/>
      <c r="K34" s="383"/>
      <c r="L34" s="384"/>
    </row>
    <row r="35" spans="1:12" s="21" customFormat="1" ht="17.25" customHeight="1">
      <c r="A35" s="380"/>
      <c r="B35" s="380"/>
      <c r="C35" s="381"/>
      <c r="D35" s="385"/>
      <c r="E35" s="386"/>
      <c r="F35" s="386"/>
      <c r="G35" s="386"/>
      <c r="H35" s="386"/>
      <c r="I35" s="386"/>
      <c r="J35" s="386"/>
      <c r="K35" s="386"/>
      <c r="L35" s="387"/>
    </row>
    <row r="36" s="21" customFormat="1" ht="12.75"/>
    <row r="37" s="21" customFormat="1" ht="12.75"/>
    <row r="38" s="21" customFormat="1" ht="13.5" thickBot="1"/>
    <row r="39" spans="1:7" s="21" customFormat="1" ht="12.75">
      <c r="A39" s="367" t="s">
        <v>16</v>
      </c>
      <c r="B39" s="368"/>
      <c r="C39" s="368"/>
      <c r="D39" s="368"/>
      <c r="E39" s="368"/>
      <c r="F39" s="86" t="s">
        <v>17</v>
      </c>
      <c r="G39" s="70" t="s">
        <v>15</v>
      </c>
    </row>
    <row r="40" spans="1:10" s="21" customFormat="1" ht="30.75" customHeight="1">
      <c r="A40" s="369" t="s">
        <v>65</v>
      </c>
      <c r="B40" s="370"/>
      <c r="C40" s="370"/>
      <c r="D40" s="370"/>
      <c r="E40" s="371"/>
      <c r="F40" s="88">
        <f>+AVERAGE(M22:M30)</f>
        <v>0.8888888888888888</v>
      </c>
      <c r="G40" s="161">
        <f>+AVERAGE(100%,100%,100%,100%,100%,100%,100%,100%,100%)</f>
        <v>1</v>
      </c>
      <c r="J40" s="29"/>
    </row>
    <row r="41" spans="1:13" s="21" customFormat="1" ht="32.25" customHeight="1" thickBot="1">
      <c r="A41" s="372" t="s">
        <v>66</v>
      </c>
      <c r="B41" s="373"/>
      <c r="C41" s="373"/>
      <c r="D41" s="373"/>
      <c r="E41" s="374"/>
      <c r="F41" s="88">
        <f>+AVERAGE(M22:M30)</f>
        <v>0.8888888888888888</v>
      </c>
      <c r="G41" s="161">
        <f>+AVERAGE(100%,100%,100%,100%,100%,100%,100%,100%,100%)</f>
        <v>1</v>
      </c>
      <c r="J41" s="29"/>
      <c r="M41" s="29"/>
    </row>
    <row r="42" s="21" customFormat="1" ht="12.75">
      <c r="M42" s="30"/>
    </row>
    <row r="43" s="21" customFormat="1" ht="12.75"/>
    <row r="44" s="21" customFormat="1" ht="12.75"/>
    <row r="45" s="21" customFormat="1" ht="12.75"/>
    <row r="46" s="21" customFormat="1" ht="12.75"/>
    <row r="47" s="21" customFormat="1" ht="12.75"/>
    <row r="48" s="21" customFormat="1" ht="12.75"/>
    <row r="49" s="21" customFormat="1" ht="12.75"/>
    <row r="50" s="21" customFormat="1" ht="12.75"/>
    <row r="51" s="21" customFormat="1" ht="12.75"/>
    <row r="52" s="21" customFormat="1" ht="12.75"/>
    <row r="53" s="21" customFormat="1" ht="12.75"/>
    <row r="54" s="21" customFormat="1" ht="12.75"/>
    <row r="55" s="21" customFormat="1" ht="12.75"/>
    <row r="56" s="21" customFormat="1" ht="12.75"/>
    <row r="57" s="21" customFormat="1" ht="12.75"/>
    <row r="58" s="21" customFormat="1" ht="12.75"/>
    <row r="59" s="21" customFormat="1" ht="12.75"/>
    <row r="60" s="21" customFormat="1" ht="12.75"/>
    <row r="61" s="21" customFormat="1" ht="12.75"/>
    <row r="62" s="21" customFormat="1" ht="12.75"/>
    <row r="63" s="21" customFormat="1" ht="12.75"/>
    <row r="64" s="21" customFormat="1" ht="12.75"/>
    <row r="65" s="21" customFormat="1" ht="12.75"/>
    <row r="66" s="21" customFormat="1" ht="12.75"/>
    <row r="67" s="21" customFormat="1" ht="12.75"/>
    <row r="68" s="21" customFormat="1" ht="12.75"/>
    <row r="69" s="21" customFormat="1" ht="12.75"/>
    <row r="70" s="21" customFormat="1" ht="12.75"/>
    <row r="71" s="21" customFormat="1" ht="12.75"/>
    <row r="72" s="21" customFormat="1" ht="12.75"/>
    <row r="73" s="21" customFormat="1" ht="12.75"/>
    <row r="74" s="21" customFormat="1" ht="12.75"/>
    <row r="75" s="21" customFormat="1" ht="12.75"/>
    <row r="76" s="21" customFormat="1" ht="12.75"/>
    <row r="77" s="21" customFormat="1" ht="12.75"/>
    <row r="78" s="21" customFormat="1" ht="12.75"/>
    <row r="79" s="21" customFormat="1" ht="12.75"/>
    <row r="80" s="21" customFormat="1" ht="12.75"/>
    <row r="81" s="21" customFormat="1" ht="12.75"/>
    <row r="82" s="21" customFormat="1" ht="12.75"/>
    <row r="83" s="21" customFormat="1" ht="12.75"/>
    <row r="84" s="21" customFormat="1" ht="12.75"/>
    <row r="85" s="21" customFormat="1" ht="12.75"/>
    <row r="86" s="21" customFormat="1" ht="12.75"/>
    <row r="87" s="21" customFormat="1" ht="12.75"/>
    <row r="88" s="21" customFormat="1" ht="12.75"/>
    <row r="89" s="21" customFormat="1" ht="12.75"/>
    <row r="90" s="21" customFormat="1" ht="12.75"/>
    <row r="91" s="21" customFormat="1" ht="12.75"/>
    <row r="92" s="21" customFormat="1" ht="12.75"/>
    <row r="93" s="21" customFormat="1" ht="12.75"/>
    <row r="94" s="21" customFormat="1" ht="12.75"/>
    <row r="95" s="21" customFormat="1" ht="12.75"/>
    <row r="96" s="21" customFormat="1" ht="12.75"/>
    <row r="97" s="21" customFormat="1" ht="12.75"/>
    <row r="98" s="21" customFormat="1" ht="12.75"/>
    <row r="99" s="21" customFormat="1" ht="12.75"/>
    <row r="100" s="21" customFormat="1" ht="12.75"/>
    <row r="101" s="21" customFormat="1" ht="12.75"/>
    <row r="102" s="21" customFormat="1" ht="12.75"/>
    <row r="103" s="21" customFormat="1" ht="12.75"/>
    <row r="104" s="21" customFormat="1" ht="12.75"/>
    <row r="105" s="21" customFormat="1" ht="12.75"/>
    <row r="106" s="21" customFormat="1" ht="12.75"/>
    <row r="107" s="21" customFormat="1" ht="12.75"/>
    <row r="108" s="21" customFormat="1" ht="12.75"/>
    <row r="109" s="21" customFormat="1" ht="12.75"/>
    <row r="110" s="21" customFormat="1" ht="12.75"/>
    <row r="111" s="21" customFormat="1" ht="12.75"/>
    <row r="112" s="21" customFormat="1" ht="12.75"/>
    <row r="113" s="21" customFormat="1" ht="12.75"/>
    <row r="114" s="21" customFormat="1" ht="12.75"/>
    <row r="115" s="21" customFormat="1" ht="12.75"/>
    <row r="116" s="21" customFormat="1" ht="12.75"/>
    <row r="117" s="21" customFormat="1" ht="12.75"/>
    <row r="118" s="21" customFormat="1" ht="12.75"/>
    <row r="119" s="21" customFormat="1" ht="12.75"/>
    <row r="120" s="21" customFormat="1" ht="12.75"/>
    <row r="121" s="21" customFormat="1" ht="12.75"/>
    <row r="122" s="21" customFormat="1" ht="12.75"/>
    <row r="123" s="21" customFormat="1" ht="12.75"/>
    <row r="124" s="21" customFormat="1" ht="12.75"/>
    <row r="125" s="21" customFormat="1" ht="12.75"/>
    <row r="126" s="21" customFormat="1" ht="12.75"/>
    <row r="127" s="21" customFormat="1" ht="12.75"/>
    <row r="128" s="21" customFormat="1" ht="12.75"/>
    <row r="129" s="21" customFormat="1" ht="12.75"/>
    <row r="130" s="21" customFormat="1" ht="12.75"/>
    <row r="131" s="21" customFormat="1" ht="12.75"/>
    <row r="132" s="21" customFormat="1" ht="12.75"/>
    <row r="133" s="21" customFormat="1" ht="12.75"/>
    <row r="134" s="21" customFormat="1" ht="12.75"/>
    <row r="135" s="21" customFormat="1" ht="12.75"/>
    <row r="136" s="21" customFormat="1" ht="12.75"/>
    <row r="137" s="21" customFormat="1" ht="12.75"/>
    <row r="138" s="21" customFormat="1" ht="12.75"/>
    <row r="139" s="21" customFormat="1" ht="12.75"/>
    <row r="140" s="21" customFormat="1" ht="12.75"/>
    <row r="141" s="21" customFormat="1" ht="12.75"/>
    <row r="142" s="21" customFormat="1" ht="12.75"/>
    <row r="143" s="21" customFormat="1" ht="12.75"/>
    <row r="144" s="21" customFormat="1" ht="12.75"/>
    <row r="145" s="21" customFormat="1" ht="12.75"/>
    <row r="146" s="21" customFormat="1" ht="12.75"/>
    <row r="147" s="21" customFormat="1" ht="12.75"/>
    <row r="148" s="21" customFormat="1" ht="12.75"/>
    <row r="149" s="21" customFormat="1" ht="12.75"/>
    <row r="150" s="21" customFormat="1" ht="12.75"/>
    <row r="151" s="21" customFormat="1" ht="12.75"/>
    <row r="152" s="21" customFormat="1" ht="12.75"/>
    <row r="153" s="21" customFormat="1" ht="12.75"/>
    <row r="154" s="21" customFormat="1" ht="12.75"/>
    <row r="155" s="21" customFormat="1" ht="12.75"/>
    <row r="156" s="21" customFormat="1" ht="12.75"/>
    <row r="157" s="21" customFormat="1" ht="12.75"/>
    <row r="158" s="21" customFormat="1" ht="12.75"/>
    <row r="159" s="21" customFormat="1" ht="12.75"/>
    <row r="160" s="21" customFormat="1" ht="12.75"/>
    <row r="161" s="21" customFormat="1" ht="12.75"/>
    <row r="162" s="21" customFormat="1" ht="12.75"/>
    <row r="163" s="21" customFormat="1" ht="12.75"/>
    <row r="164" s="21" customFormat="1" ht="12.75"/>
    <row r="165" s="21" customFormat="1" ht="12.75"/>
    <row r="166" s="21" customFormat="1" ht="12.75"/>
    <row r="167" s="21" customFormat="1" ht="12.75"/>
    <row r="168" s="21" customFormat="1" ht="12.75"/>
    <row r="169" s="21" customFormat="1" ht="12.75"/>
    <row r="170" s="21" customFormat="1" ht="12.75"/>
    <row r="171" s="21" customFormat="1" ht="12.75"/>
    <row r="172" s="21" customFormat="1" ht="12.75"/>
    <row r="173" s="21" customFormat="1" ht="12.75"/>
    <row r="174" s="21" customFormat="1" ht="12.75"/>
    <row r="175" s="21" customFormat="1" ht="12.75"/>
    <row r="176" s="21" customFormat="1" ht="12.75"/>
    <row r="177" s="21" customFormat="1" ht="12.75"/>
    <row r="178" s="21" customFormat="1" ht="12.75"/>
    <row r="179" s="21" customFormat="1" ht="12.75"/>
    <row r="180" s="21" customFormat="1" ht="12.75"/>
    <row r="181" s="21" customFormat="1" ht="12.75"/>
    <row r="182" s="21" customFormat="1" ht="12.75"/>
    <row r="183" s="21" customFormat="1" ht="12.75"/>
    <row r="184" s="21" customFormat="1" ht="12.75"/>
    <row r="185" s="21" customFormat="1" ht="12.75"/>
    <row r="186" s="21" customFormat="1" ht="12.75"/>
    <row r="187" s="21" customFormat="1" ht="12.75"/>
    <row r="188" s="21" customFormat="1" ht="12.75"/>
    <row r="189" s="21" customFormat="1" ht="12.75"/>
    <row r="190" s="21" customFormat="1" ht="12.75"/>
    <row r="191" s="21" customFormat="1" ht="12.75"/>
    <row r="192" s="21" customFormat="1" ht="12.75"/>
    <row r="193" s="21" customFormat="1" ht="12.75"/>
    <row r="194" s="21" customFormat="1" ht="12.75"/>
    <row r="195" s="21" customFormat="1" ht="12.75"/>
    <row r="196" s="21" customFormat="1" ht="12.75"/>
    <row r="197" s="21" customFormat="1" ht="12.75"/>
    <row r="198" s="21" customFormat="1" ht="12.75"/>
    <row r="199" s="21" customFormat="1" ht="12.75"/>
    <row r="200" s="21" customFormat="1" ht="12.75"/>
    <row r="201" s="21" customFormat="1" ht="12.75"/>
    <row r="202" s="21" customFormat="1" ht="12.75"/>
    <row r="203" s="21" customFormat="1" ht="12.75"/>
    <row r="204" s="21" customFormat="1" ht="12.75"/>
    <row r="205" s="21" customFormat="1" ht="12.75"/>
    <row r="206" s="21" customFormat="1" ht="12.75"/>
    <row r="207" s="21" customFormat="1" ht="12.75"/>
    <row r="208" s="21" customFormat="1" ht="12.75"/>
    <row r="209" s="21" customFormat="1" ht="12.75"/>
    <row r="210" s="21" customFormat="1" ht="12.75"/>
    <row r="211" s="21" customFormat="1" ht="12.75"/>
    <row r="212" s="21" customFormat="1" ht="12.75"/>
    <row r="213" s="21" customFormat="1" ht="12.75"/>
    <row r="214" s="21" customFormat="1" ht="12.75"/>
    <row r="215" s="21" customFormat="1" ht="12.75"/>
    <row r="216" s="21" customFormat="1" ht="12.75"/>
    <row r="217" s="21" customFormat="1" ht="12.75"/>
    <row r="218" s="21" customFormat="1" ht="12.75"/>
    <row r="219" s="21" customFormat="1" ht="12.75"/>
    <row r="220" s="21" customFormat="1" ht="12.75"/>
    <row r="221" s="21" customFormat="1" ht="12.75"/>
    <row r="222" s="21" customFormat="1" ht="12.75"/>
    <row r="223" s="21" customFormat="1" ht="12.75"/>
    <row r="224" s="21" customFormat="1" ht="12.75"/>
    <row r="225" s="21" customFormat="1" ht="12.75"/>
    <row r="226" s="21" customFormat="1" ht="12.75"/>
    <row r="227" s="21" customFormat="1" ht="12.75"/>
  </sheetData>
  <sheetProtection/>
  <mergeCells count="36">
    <mergeCell ref="I6:I7"/>
    <mergeCell ref="A1:B4"/>
    <mergeCell ref="C1:K4"/>
    <mergeCell ref="L1:M1"/>
    <mergeCell ref="L2:M2"/>
    <mergeCell ref="L3:M3"/>
    <mergeCell ref="L4:M4"/>
    <mergeCell ref="K6:L7"/>
    <mergeCell ref="M6:M7"/>
    <mergeCell ref="C9:M9"/>
    <mergeCell ref="A11:B11"/>
    <mergeCell ref="C11:M11"/>
    <mergeCell ref="A13:B13"/>
    <mergeCell ref="C13:M13"/>
    <mergeCell ref="A6:B7"/>
    <mergeCell ref="C6:C7"/>
    <mergeCell ref="D6:E7"/>
    <mergeCell ref="F6:F7"/>
    <mergeCell ref="H6:H7"/>
    <mergeCell ref="B30:E30"/>
    <mergeCell ref="A15:B15"/>
    <mergeCell ref="C15:M15"/>
    <mergeCell ref="B21:E21"/>
    <mergeCell ref="B22:E22"/>
    <mergeCell ref="B23:E23"/>
    <mergeCell ref="B24:E24"/>
    <mergeCell ref="A34:C35"/>
    <mergeCell ref="D34:L35"/>
    <mergeCell ref="A39:E39"/>
    <mergeCell ref="A40:E40"/>
    <mergeCell ref="A41:E41"/>
    <mergeCell ref="B25:E25"/>
    <mergeCell ref="B26:E26"/>
    <mergeCell ref="B27:E27"/>
    <mergeCell ref="B28:E28"/>
    <mergeCell ref="B29:E29"/>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V34"/>
  <sheetViews>
    <sheetView zoomScalePageLayoutView="0" workbookViewId="0" topLeftCell="F1">
      <selection activeCell="M6" sqref="M6:M7"/>
    </sheetView>
  </sheetViews>
  <sheetFormatPr defaultColWidth="11.421875" defaultRowHeight="15"/>
  <cols>
    <col min="1" max="1" width="11.140625" style="1" customWidth="1"/>
    <col min="2" max="2" width="18.8515625" style="1" customWidth="1"/>
    <col min="3" max="3" width="14.140625" style="1" customWidth="1"/>
    <col min="4" max="4" width="15.140625" style="1" customWidth="1"/>
    <col min="5" max="5" width="28.140625" style="1" customWidth="1"/>
    <col min="6" max="6" width="26.7109375" style="1" customWidth="1"/>
    <col min="7" max="7" width="35.7109375" style="1" customWidth="1"/>
    <col min="8" max="8" width="25.8515625" style="1" customWidth="1"/>
    <col min="9" max="9" width="21.7109375" style="1" customWidth="1"/>
    <col min="10" max="10" width="9.140625" style="1" bestFit="1" customWidth="1"/>
    <col min="11" max="11" width="12.140625" style="1" bestFit="1" customWidth="1"/>
    <col min="12" max="12" width="12.7109375" style="1" bestFit="1" customWidth="1"/>
    <col min="13" max="14" width="18.140625" style="1" customWidth="1"/>
    <col min="15" max="15" width="52.7109375" style="1" customWidth="1"/>
    <col min="16" max="16" width="14.7109375" style="1" bestFit="1" customWidth="1"/>
    <col min="17" max="17" width="15.140625" style="21" customWidth="1"/>
    <col min="18" max="18" width="4.8515625" style="21" customWidth="1"/>
    <col min="19" max="48" width="11.421875" style="21" customWidth="1"/>
    <col min="49" max="16384" width="11.421875" style="1" customWidth="1"/>
  </cols>
  <sheetData>
    <row r="1" spans="1:14" s="21" customFormat="1" ht="15" customHeight="1">
      <c r="A1" s="398"/>
      <c r="B1" s="399"/>
      <c r="C1" s="404" t="s">
        <v>18</v>
      </c>
      <c r="D1" s="405"/>
      <c r="E1" s="405"/>
      <c r="F1" s="405"/>
      <c r="G1" s="405"/>
      <c r="H1" s="405"/>
      <c r="I1" s="405"/>
      <c r="J1" s="405"/>
      <c r="K1" s="406"/>
      <c r="L1" s="413"/>
      <c r="M1" s="414"/>
      <c r="N1" s="153"/>
    </row>
    <row r="2" spans="1:14" s="21" customFormat="1" ht="15" customHeight="1">
      <c r="A2" s="400"/>
      <c r="B2" s="401"/>
      <c r="C2" s="407"/>
      <c r="D2" s="408"/>
      <c r="E2" s="408"/>
      <c r="F2" s="408"/>
      <c r="G2" s="408"/>
      <c r="H2" s="408"/>
      <c r="I2" s="408"/>
      <c r="J2" s="408"/>
      <c r="K2" s="409"/>
      <c r="L2" s="415"/>
      <c r="M2" s="416"/>
      <c r="N2" s="154"/>
    </row>
    <row r="3" spans="1:14" s="21" customFormat="1" ht="15" customHeight="1">
      <c r="A3" s="400"/>
      <c r="B3" s="401"/>
      <c r="C3" s="407"/>
      <c r="D3" s="408"/>
      <c r="E3" s="408"/>
      <c r="F3" s="408"/>
      <c r="G3" s="408"/>
      <c r="H3" s="408"/>
      <c r="I3" s="408"/>
      <c r="J3" s="408"/>
      <c r="K3" s="409"/>
      <c r="L3" s="417"/>
      <c r="M3" s="418"/>
      <c r="N3" s="155"/>
    </row>
    <row r="4" spans="1:14" s="21" customFormat="1" ht="15" customHeight="1" thickBot="1">
      <c r="A4" s="402"/>
      <c r="B4" s="403"/>
      <c r="C4" s="410"/>
      <c r="D4" s="411"/>
      <c r="E4" s="411"/>
      <c r="F4" s="411"/>
      <c r="G4" s="411"/>
      <c r="H4" s="411"/>
      <c r="I4" s="411"/>
      <c r="J4" s="411"/>
      <c r="K4" s="412"/>
      <c r="L4" s="419"/>
      <c r="M4" s="420"/>
      <c r="N4" s="155"/>
    </row>
    <row r="5" s="21" customFormat="1" ht="12.75">
      <c r="A5" s="27"/>
    </row>
    <row r="6" spans="1:14" s="21" customFormat="1" ht="16.5" customHeight="1">
      <c r="A6" s="394" t="s">
        <v>5</v>
      </c>
      <c r="B6" s="394"/>
      <c r="C6" s="395">
        <v>42725</v>
      </c>
      <c r="D6" s="394" t="s">
        <v>6</v>
      </c>
      <c r="E6" s="394"/>
      <c r="F6" s="395">
        <v>42734</v>
      </c>
      <c r="H6" s="397" t="s">
        <v>7</v>
      </c>
      <c r="I6" s="395" t="s">
        <v>182</v>
      </c>
      <c r="K6" s="397" t="s">
        <v>29</v>
      </c>
      <c r="L6" s="421"/>
      <c r="M6" s="395">
        <f>+MAX(K22:K23)</f>
        <v>43098</v>
      </c>
      <c r="N6" s="22"/>
    </row>
    <row r="7" spans="1:14" s="21" customFormat="1" ht="15.75" customHeight="1">
      <c r="A7" s="394"/>
      <c r="B7" s="394"/>
      <c r="C7" s="396"/>
      <c r="D7" s="394"/>
      <c r="E7" s="394"/>
      <c r="F7" s="396"/>
      <c r="H7" s="397"/>
      <c r="I7" s="396"/>
      <c r="K7" s="397"/>
      <c r="L7" s="421"/>
      <c r="M7" s="396"/>
      <c r="N7" s="155"/>
    </row>
    <row r="8" s="21" customFormat="1" ht="10.5" customHeight="1">
      <c r="A8" s="27"/>
    </row>
    <row r="9" spans="1:14" s="21" customFormat="1" ht="27" customHeight="1">
      <c r="A9" s="156" t="s">
        <v>0</v>
      </c>
      <c r="C9" s="388" t="s">
        <v>227</v>
      </c>
      <c r="D9" s="389"/>
      <c r="E9" s="389"/>
      <c r="F9" s="389"/>
      <c r="G9" s="389"/>
      <c r="H9" s="389"/>
      <c r="I9" s="389"/>
      <c r="J9" s="389"/>
      <c r="K9" s="389"/>
      <c r="L9" s="389"/>
      <c r="M9" s="390"/>
      <c r="N9" s="23"/>
    </row>
    <row r="10" spans="1:14" s="21" customFormat="1" ht="9" customHeight="1">
      <c r="A10" s="156"/>
      <c r="C10" s="24"/>
      <c r="D10" s="24"/>
      <c r="E10" s="24"/>
      <c r="F10" s="24"/>
      <c r="G10" s="24"/>
      <c r="H10" s="24"/>
      <c r="I10" s="24"/>
      <c r="J10" s="24"/>
      <c r="K10" s="24"/>
      <c r="L10" s="24"/>
      <c r="M10" s="24"/>
      <c r="N10" s="24"/>
    </row>
    <row r="11" spans="1:14" s="21" customFormat="1" ht="24.75" customHeight="1">
      <c r="A11" s="375" t="s">
        <v>19</v>
      </c>
      <c r="B11" s="376"/>
      <c r="C11" s="391" t="s">
        <v>228</v>
      </c>
      <c r="D11" s="392"/>
      <c r="E11" s="392"/>
      <c r="F11" s="392"/>
      <c r="G11" s="392"/>
      <c r="H11" s="392"/>
      <c r="I11" s="392"/>
      <c r="J11" s="392"/>
      <c r="K11" s="392"/>
      <c r="L11" s="392"/>
      <c r="M11" s="393"/>
      <c r="N11" s="28"/>
    </row>
    <row r="12" spans="1:15" s="21" customFormat="1" ht="12" customHeight="1">
      <c r="A12" s="157"/>
      <c r="B12" s="158"/>
      <c r="C12" s="23"/>
      <c r="D12" s="23"/>
      <c r="E12" s="23"/>
      <c r="F12" s="23"/>
      <c r="G12" s="23"/>
      <c r="H12" s="23"/>
      <c r="I12" s="23"/>
      <c r="J12" s="23"/>
      <c r="K12" s="23"/>
      <c r="L12" s="23"/>
      <c r="M12" s="23"/>
      <c r="N12" s="23"/>
      <c r="O12" s="24"/>
    </row>
    <row r="13" spans="1:14" s="21" customFormat="1" ht="27" customHeight="1">
      <c r="A13" s="375" t="s">
        <v>3</v>
      </c>
      <c r="B13" s="376"/>
      <c r="C13" s="422" t="s">
        <v>197</v>
      </c>
      <c r="D13" s="378"/>
      <c r="E13" s="378"/>
      <c r="F13" s="378"/>
      <c r="G13" s="378"/>
      <c r="H13" s="378"/>
      <c r="I13" s="378"/>
      <c r="J13" s="378"/>
      <c r="K13" s="378"/>
      <c r="L13" s="378"/>
      <c r="M13" s="379"/>
      <c r="N13" s="26"/>
    </row>
    <row r="14" spans="1:15" s="21" customFormat="1" ht="10.5" customHeight="1">
      <c r="A14" s="157"/>
      <c r="B14" s="158"/>
      <c r="C14" s="23"/>
      <c r="D14" s="23"/>
      <c r="E14" s="23"/>
      <c r="F14" s="23"/>
      <c r="G14" s="23"/>
      <c r="H14" s="23"/>
      <c r="I14" s="23"/>
      <c r="J14" s="23"/>
      <c r="K14" s="23"/>
      <c r="L14" s="23"/>
      <c r="M14" s="23"/>
      <c r="N14" s="23"/>
      <c r="O14" s="24"/>
    </row>
    <row r="15" spans="1:14" s="21" customFormat="1" ht="26.25" customHeight="1">
      <c r="A15" s="375" t="s">
        <v>4</v>
      </c>
      <c r="B15" s="376"/>
      <c r="C15" s="377" t="s">
        <v>186</v>
      </c>
      <c r="D15" s="378"/>
      <c r="E15" s="378"/>
      <c r="F15" s="378"/>
      <c r="G15" s="378"/>
      <c r="H15" s="378"/>
      <c r="I15" s="378"/>
      <c r="J15" s="378"/>
      <c r="K15" s="378"/>
      <c r="L15" s="378"/>
      <c r="M15" s="379"/>
      <c r="N15" s="26"/>
    </row>
    <row r="16" spans="1:14" s="21" customFormat="1" ht="16.5" customHeight="1">
      <c r="A16" s="157"/>
      <c r="B16" s="158"/>
      <c r="C16" s="23"/>
      <c r="D16" s="23"/>
      <c r="E16" s="23"/>
      <c r="F16" s="23"/>
      <c r="G16" s="23"/>
      <c r="H16" s="23"/>
      <c r="I16" s="23"/>
      <c r="J16" s="23"/>
      <c r="K16" s="23"/>
      <c r="L16" s="23"/>
      <c r="M16" s="23"/>
      <c r="N16" s="23"/>
    </row>
    <row r="17" spans="1:14" s="21" customFormat="1" ht="9" customHeight="1">
      <c r="A17" s="156"/>
      <c r="C17" s="24"/>
      <c r="D17" s="24"/>
      <c r="E17" s="24"/>
      <c r="F17" s="24"/>
      <c r="G17" s="24"/>
      <c r="H17" s="24"/>
      <c r="I17" s="24"/>
      <c r="J17" s="24"/>
      <c r="K17" s="24"/>
      <c r="L17" s="24"/>
      <c r="M17" s="24"/>
      <c r="N17" s="24"/>
    </row>
    <row r="18" spans="1:14" s="21" customFormat="1" ht="9" customHeight="1">
      <c r="A18" s="27"/>
      <c r="C18" s="24"/>
      <c r="D18" s="24"/>
      <c r="E18" s="24"/>
      <c r="F18" s="24"/>
      <c r="G18" s="24"/>
      <c r="H18" s="24"/>
      <c r="I18" s="24"/>
      <c r="J18" s="24"/>
      <c r="K18" s="24"/>
      <c r="L18" s="24"/>
      <c r="M18" s="24"/>
      <c r="N18" s="24"/>
    </row>
    <row r="19" spans="1:14" s="21" customFormat="1" ht="18.75" customHeight="1">
      <c r="A19" s="27" t="s">
        <v>12</v>
      </c>
      <c r="C19" s="24"/>
      <c r="D19" s="24"/>
      <c r="E19" s="24"/>
      <c r="F19" s="24"/>
      <c r="G19" s="24"/>
      <c r="H19" s="24"/>
      <c r="I19" s="24"/>
      <c r="J19" s="24"/>
      <c r="K19" s="24"/>
      <c r="L19" s="24"/>
      <c r="M19" s="24"/>
      <c r="N19" s="24"/>
    </row>
    <row r="20" spans="1:14" s="21" customFormat="1" ht="9" customHeight="1">
      <c r="A20" s="27"/>
      <c r="C20" s="24"/>
      <c r="D20" s="24"/>
      <c r="E20" s="24"/>
      <c r="F20" s="24"/>
      <c r="G20" s="24"/>
      <c r="H20" s="24"/>
      <c r="I20" s="24"/>
      <c r="J20" s="24"/>
      <c r="K20" s="24"/>
      <c r="L20" s="24"/>
      <c r="M20" s="24"/>
      <c r="N20" s="24"/>
    </row>
    <row r="21" spans="1:48" s="80" customFormat="1" ht="44.25" customHeight="1">
      <c r="A21" s="106" t="s">
        <v>20</v>
      </c>
      <c r="B21" s="232" t="s">
        <v>2</v>
      </c>
      <c r="C21" s="233"/>
      <c r="D21" s="233"/>
      <c r="E21" s="234"/>
      <c r="F21" s="107" t="s">
        <v>21</v>
      </c>
      <c r="G21" s="106" t="s">
        <v>22</v>
      </c>
      <c r="H21" s="106" t="s">
        <v>13</v>
      </c>
      <c r="I21" s="106" t="s">
        <v>8</v>
      </c>
      <c r="J21" s="106" t="s">
        <v>9</v>
      </c>
      <c r="K21" s="106" t="s">
        <v>10</v>
      </c>
      <c r="L21" s="106" t="s">
        <v>11</v>
      </c>
      <c r="M21" s="106" t="s">
        <v>23</v>
      </c>
      <c r="N21" s="106" t="s">
        <v>47</v>
      </c>
      <c r="O21" s="106" t="s">
        <v>14</v>
      </c>
      <c r="P21" s="106" t="s">
        <v>229</v>
      </c>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row>
    <row r="22" spans="1:48" s="160" customFormat="1" ht="288.75" customHeight="1">
      <c r="A22" s="77">
        <v>1</v>
      </c>
      <c r="B22" s="320" t="s">
        <v>600</v>
      </c>
      <c r="C22" s="320"/>
      <c r="D22" s="320"/>
      <c r="E22" s="320"/>
      <c r="F22" s="91" t="s">
        <v>199</v>
      </c>
      <c r="G22" s="82" t="s">
        <v>230</v>
      </c>
      <c r="H22" s="91" t="s">
        <v>231</v>
      </c>
      <c r="I22" s="82" t="s">
        <v>232</v>
      </c>
      <c r="J22" s="77">
        <v>1</v>
      </c>
      <c r="K22" s="83">
        <v>42916</v>
      </c>
      <c r="L22" s="84">
        <v>42916</v>
      </c>
      <c r="M22" s="152">
        <v>1</v>
      </c>
      <c r="N22" s="91" t="s">
        <v>191</v>
      </c>
      <c r="O22" s="82" t="s">
        <v>601</v>
      </c>
      <c r="P22" s="91" t="s">
        <v>191</v>
      </c>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row>
    <row r="23" spans="1:48" s="160" customFormat="1" ht="141.75" customHeight="1">
      <c r="A23" s="77">
        <v>2</v>
      </c>
      <c r="B23" s="320" t="s">
        <v>600</v>
      </c>
      <c r="C23" s="320"/>
      <c r="D23" s="320"/>
      <c r="E23" s="320"/>
      <c r="F23" s="91" t="s">
        <v>199</v>
      </c>
      <c r="G23" s="82" t="s">
        <v>233</v>
      </c>
      <c r="H23" s="91" t="s">
        <v>231</v>
      </c>
      <c r="I23" s="82" t="s">
        <v>234</v>
      </c>
      <c r="J23" s="77">
        <v>1</v>
      </c>
      <c r="K23" s="83">
        <v>43098</v>
      </c>
      <c r="L23" s="84">
        <v>43100</v>
      </c>
      <c r="M23" s="152">
        <v>1</v>
      </c>
      <c r="N23" s="91" t="s">
        <v>191</v>
      </c>
      <c r="O23" s="82" t="s">
        <v>602</v>
      </c>
      <c r="P23" s="91" t="s">
        <v>191</v>
      </c>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row>
    <row r="24" s="21" customFormat="1" ht="12.75">
      <c r="O24" s="30"/>
    </row>
    <row r="25" s="21" customFormat="1" ht="3" customHeight="1"/>
    <row r="26" s="21" customFormat="1" ht="12.75">
      <c r="A26" s="27" t="s">
        <v>1</v>
      </c>
    </row>
    <row r="27" spans="1:12" s="21" customFormat="1" ht="17.25" customHeight="1">
      <c r="A27" s="380" t="s">
        <v>4</v>
      </c>
      <c r="B27" s="380"/>
      <c r="C27" s="381"/>
      <c r="D27" s="382" t="s">
        <v>186</v>
      </c>
      <c r="E27" s="383"/>
      <c r="F27" s="383"/>
      <c r="G27" s="383"/>
      <c r="H27" s="383"/>
      <c r="I27" s="383"/>
      <c r="J27" s="383"/>
      <c r="K27" s="383"/>
      <c r="L27" s="384"/>
    </row>
    <row r="28" spans="1:12" s="21" customFormat="1" ht="17.25" customHeight="1">
      <c r="A28" s="380"/>
      <c r="B28" s="380"/>
      <c r="C28" s="381"/>
      <c r="D28" s="385"/>
      <c r="E28" s="386"/>
      <c r="F28" s="386"/>
      <c r="G28" s="386"/>
      <c r="H28" s="386"/>
      <c r="I28" s="386"/>
      <c r="J28" s="386"/>
      <c r="K28" s="386"/>
      <c r="L28" s="387"/>
    </row>
    <row r="29" s="21" customFormat="1" ht="12.75"/>
    <row r="30" s="21" customFormat="1" ht="12.75"/>
    <row r="31" s="21" customFormat="1" ht="13.5" thickBot="1"/>
    <row r="32" spans="1:7" s="21" customFormat="1" ht="12.75">
      <c r="A32" s="367" t="s">
        <v>16</v>
      </c>
      <c r="B32" s="368"/>
      <c r="C32" s="368"/>
      <c r="D32" s="368"/>
      <c r="E32" s="368"/>
      <c r="F32" s="86" t="s">
        <v>17</v>
      </c>
      <c r="G32" s="70" t="s">
        <v>15</v>
      </c>
    </row>
    <row r="33" spans="1:10" s="21" customFormat="1" ht="30.75" customHeight="1">
      <c r="A33" s="369" t="s">
        <v>65</v>
      </c>
      <c r="B33" s="370"/>
      <c r="C33" s="370"/>
      <c r="D33" s="370"/>
      <c r="E33" s="371"/>
      <c r="F33" s="88">
        <f>+AVERAGE(M22:M23)</f>
        <v>1</v>
      </c>
      <c r="G33" s="161">
        <f>+AVERAGE(100%,100%)</f>
        <v>1</v>
      </c>
      <c r="J33" s="29"/>
    </row>
    <row r="34" spans="1:10" s="21" customFormat="1" ht="32.25" customHeight="1" thickBot="1">
      <c r="A34" s="372" t="s">
        <v>66</v>
      </c>
      <c r="B34" s="373"/>
      <c r="C34" s="373"/>
      <c r="D34" s="373"/>
      <c r="E34" s="374"/>
      <c r="F34" s="88">
        <f>+AVERAGE(M22:M23)</f>
        <v>1</v>
      </c>
      <c r="G34" s="161">
        <f>+AVERAGE(100%,100%)</f>
        <v>1</v>
      </c>
      <c r="J34" s="29"/>
    </row>
    <row r="35" s="21" customFormat="1" ht="12.75"/>
    <row r="36" s="21" customFormat="1" ht="12.75"/>
    <row r="37" s="21" customFormat="1" ht="12.75"/>
    <row r="38" s="21" customFormat="1" ht="12.75"/>
    <row r="39" s="21" customFormat="1" ht="12.75"/>
    <row r="40" s="21" customFormat="1" ht="12.75"/>
    <row r="41" s="21" customFormat="1" ht="12.75"/>
    <row r="42" s="21" customFormat="1" ht="12.75"/>
    <row r="43" s="21" customFormat="1" ht="12.75"/>
    <row r="44" s="21" customFormat="1" ht="12.75"/>
    <row r="45" s="21" customFormat="1" ht="12.75"/>
    <row r="46" s="21" customFormat="1" ht="12.75"/>
    <row r="47" s="21" customFormat="1" ht="12.75"/>
    <row r="48" s="21" customFormat="1" ht="12.75"/>
    <row r="49" s="21" customFormat="1" ht="12.75"/>
    <row r="50" s="21" customFormat="1" ht="12.75"/>
    <row r="51" s="21" customFormat="1" ht="12.75"/>
    <row r="52" s="21" customFormat="1" ht="12.75"/>
    <row r="53" s="21" customFormat="1" ht="12.75"/>
    <row r="54" s="21" customFormat="1" ht="12.75"/>
    <row r="55" s="21" customFormat="1" ht="12.75"/>
    <row r="56" s="21" customFormat="1" ht="12.75"/>
    <row r="57" s="21" customFormat="1" ht="12.75"/>
    <row r="58" s="21" customFormat="1" ht="12.75"/>
    <row r="59" s="21" customFormat="1" ht="12.75"/>
    <row r="60" s="21" customFormat="1" ht="12.75"/>
    <row r="61" s="21" customFormat="1" ht="12.75"/>
    <row r="62" s="21" customFormat="1" ht="12.75"/>
    <row r="63" s="21" customFormat="1" ht="12.75"/>
    <row r="64" s="21" customFormat="1" ht="12.75"/>
    <row r="65" s="21" customFormat="1" ht="12.75"/>
    <row r="66" s="21" customFormat="1" ht="12.75"/>
    <row r="67" s="21" customFormat="1" ht="12.75"/>
    <row r="68" s="21" customFormat="1" ht="12.75"/>
    <row r="69" s="21" customFormat="1" ht="12.75"/>
    <row r="70" s="21" customFormat="1" ht="12.75"/>
    <row r="71" s="21" customFormat="1" ht="12.75"/>
    <row r="72" s="21" customFormat="1" ht="12.75"/>
    <row r="73" s="21" customFormat="1" ht="12.75"/>
    <row r="74" s="21" customFormat="1" ht="12.75"/>
    <row r="75" s="21" customFormat="1" ht="12.75"/>
    <row r="76" s="21" customFormat="1" ht="12.75"/>
    <row r="77" s="21" customFormat="1" ht="12.75"/>
    <row r="78" s="21" customFormat="1" ht="12.75"/>
    <row r="79" s="21" customFormat="1" ht="12.75"/>
    <row r="80" s="21" customFormat="1" ht="12.75"/>
    <row r="81" s="21" customFormat="1" ht="12.75"/>
    <row r="82" s="21" customFormat="1" ht="12.75"/>
    <row r="83" s="21" customFormat="1" ht="12.75"/>
    <row r="84" s="21" customFormat="1" ht="12.75"/>
    <row r="85" s="21" customFormat="1" ht="12.75"/>
    <row r="86" s="21" customFormat="1" ht="12.75"/>
    <row r="87" s="21" customFormat="1" ht="12.75"/>
    <row r="88" s="21" customFormat="1" ht="12.75"/>
    <row r="89" s="21" customFormat="1" ht="12.75"/>
    <row r="90" s="21" customFormat="1" ht="12.75"/>
    <row r="91" s="21" customFormat="1" ht="12.75"/>
    <row r="92" s="21" customFormat="1" ht="12.75"/>
    <row r="93" s="21" customFormat="1" ht="12.75"/>
    <row r="94" s="21" customFormat="1" ht="12.75"/>
    <row r="95" s="21" customFormat="1" ht="12.75"/>
    <row r="96" s="21" customFormat="1" ht="12.75"/>
    <row r="97" s="21" customFormat="1" ht="12.75"/>
    <row r="98" s="21" customFormat="1" ht="12.75"/>
    <row r="99" s="21" customFormat="1" ht="12.75"/>
    <row r="100" s="21" customFormat="1" ht="12.75"/>
    <row r="101" s="21" customFormat="1" ht="12.75"/>
    <row r="102" s="21" customFormat="1" ht="12.75"/>
    <row r="103" s="21" customFormat="1" ht="12.75"/>
    <row r="104" s="21" customFormat="1" ht="12.75"/>
    <row r="105" s="21" customFormat="1" ht="12.75"/>
    <row r="106" s="21" customFormat="1" ht="12.75"/>
    <row r="107" s="21" customFormat="1" ht="12.75"/>
    <row r="108" s="21" customFormat="1" ht="12.75"/>
    <row r="109" s="21" customFormat="1" ht="12.75"/>
    <row r="110" s="21" customFormat="1" ht="12.75"/>
    <row r="111" s="21" customFormat="1" ht="12.75"/>
    <row r="112" s="21" customFormat="1" ht="12.75"/>
    <row r="113" s="21" customFormat="1" ht="12.75"/>
    <row r="114" s="21" customFormat="1" ht="12.75"/>
    <row r="115" s="21" customFormat="1" ht="12.75"/>
    <row r="116" s="21" customFormat="1" ht="12.75"/>
    <row r="117" s="21" customFormat="1" ht="12.75"/>
    <row r="118" s="21" customFormat="1" ht="12.75"/>
    <row r="119" s="21" customFormat="1" ht="12.75"/>
    <row r="120" s="21" customFormat="1" ht="12.75"/>
    <row r="121" s="21" customFormat="1" ht="12.75"/>
    <row r="122" s="21" customFormat="1" ht="12.75"/>
    <row r="123" s="21" customFormat="1" ht="12.75"/>
    <row r="124" s="21" customFormat="1" ht="12.75"/>
    <row r="125" s="21" customFormat="1" ht="12.75"/>
    <row r="126" s="21" customFormat="1" ht="12.75"/>
    <row r="127" s="21" customFormat="1" ht="12.75"/>
    <row r="128" s="21" customFormat="1" ht="12.75"/>
    <row r="129" s="21" customFormat="1" ht="12.75"/>
    <row r="130" s="21" customFormat="1" ht="12.75"/>
    <row r="131" s="21" customFormat="1" ht="12.75"/>
    <row r="132" s="21" customFormat="1" ht="12.75"/>
    <row r="133" s="21" customFormat="1" ht="12.75"/>
    <row r="134" s="21" customFormat="1" ht="12.75"/>
    <row r="135" s="21" customFormat="1" ht="12.75"/>
    <row r="136" s="21" customFormat="1" ht="12.75"/>
    <row r="137" s="21" customFormat="1" ht="12.75"/>
    <row r="138" s="21" customFormat="1" ht="12.75"/>
    <row r="139" s="21" customFormat="1" ht="12.75"/>
    <row r="140" s="21" customFormat="1" ht="12.75"/>
    <row r="141" s="21" customFormat="1" ht="12.75"/>
    <row r="142" s="21" customFormat="1" ht="12.75"/>
    <row r="143" s="21" customFormat="1" ht="12.75"/>
    <row r="144" s="21" customFormat="1" ht="12.75"/>
    <row r="145" s="21" customFormat="1" ht="12.75"/>
    <row r="146" s="21" customFormat="1" ht="12.75"/>
    <row r="147" s="21" customFormat="1" ht="12.75"/>
    <row r="148" s="21" customFormat="1" ht="12.75"/>
    <row r="149" s="21" customFormat="1" ht="12.75"/>
    <row r="150" s="21" customFormat="1" ht="12.75"/>
    <row r="151" s="21" customFormat="1" ht="12.75"/>
    <row r="152" s="21" customFormat="1" ht="12.75"/>
    <row r="153" s="21" customFormat="1" ht="12.75"/>
    <row r="154" s="21" customFormat="1" ht="12.75"/>
    <row r="155" s="21" customFormat="1" ht="12.75"/>
    <row r="156" s="21" customFormat="1" ht="12.75"/>
    <row r="157" s="21" customFormat="1" ht="12.75"/>
    <row r="158" s="21" customFormat="1" ht="12.75"/>
    <row r="159" s="21" customFormat="1" ht="12.75"/>
    <row r="160" s="21" customFormat="1" ht="12.75"/>
    <row r="161" s="21" customFormat="1" ht="12.75"/>
    <row r="162" s="21" customFormat="1" ht="12.75"/>
    <row r="163" s="21" customFormat="1" ht="12.75"/>
    <row r="164" s="21" customFormat="1" ht="12.75"/>
    <row r="165" s="21" customFormat="1" ht="12.75"/>
    <row r="166" s="21" customFormat="1" ht="12.75"/>
    <row r="167" s="21" customFormat="1" ht="12.75"/>
    <row r="168" s="21" customFormat="1" ht="12.75"/>
    <row r="169" s="21" customFormat="1" ht="12.75"/>
    <row r="170" s="21" customFormat="1" ht="12.75"/>
    <row r="171" s="21" customFormat="1" ht="12.75"/>
    <row r="172" s="21" customFormat="1" ht="12.75"/>
    <row r="173" s="21" customFormat="1" ht="12.75"/>
    <row r="174" s="21" customFormat="1" ht="12.75"/>
    <row r="175" s="21" customFormat="1" ht="12.75"/>
    <row r="176" s="21" customFormat="1" ht="12.75"/>
    <row r="177" s="21" customFormat="1" ht="12.75"/>
    <row r="178" s="21" customFormat="1" ht="12.75"/>
    <row r="179" s="21" customFormat="1" ht="12.75"/>
    <row r="180" s="21" customFormat="1" ht="12.75"/>
    <row r="181" s="21" customFormat="1" ht="12.75"/>
    <row r="182" s="21" customFormat="1" ht="12.75"/>
    <row r="183" s="21" customFormat="1" ht="12.75"/>
    <row r="184" s="21" customFormat="1" ht="12.75"/>
    <row r="185" s="21" customFormat="1" ht="12.75"/>
    <row r="186" s="21" customFormat="1" ht="12.75"/>
    <row r="187" s="21" customFormat="1" ht="12.75"/>
    <row r="188" s="21" customFormat="1" ht="12.75"/>
    <row r="189" s="21" customFormat="1" ht="12.75"/>
    <row r="190" s="21" customFormat="1" ht="12.75"/>
    <row r="191" s="21" customFormat="1" ht="12.75"/>
    <row r="192" s="21" customFormat="1" ht="12.75"/>
    <row r="193" s="21" customFormat="1" ht="12.75"/>
    <row r="194" s="21" customFormat="1" ht="12.75"/>
    <row r="195" s="21" customFormat="1" ht="12.75"/>
    <row r="196" s="21" customFormat="1" ht="12.75"/>
    <row r="197" s="21" customFormat="1" ht="12.75"/>
    <row r="198" s="21" customFormat="1" ht="12.75"/>
    <row r="199" s="21" customFormat="1" ht="12.75"/>
    <row r="200" s="21" customFormat="1" ht="12.75"/>
    <row r="201" s="21" customFormat="1" ht="12.75"/>
    <row r="202" s="21" customFormat="1" ht="12.75"/>
    <row r="203" s="21" customFormat="1" ht="12.75"/>
    <row r="204" s="21" customFormat="1" ht="12.75"/>
    <row r="205" s="21" customFormat="1" ht="12.75"/>
    <row r="206" s="21" customFormat="1" ht="12.75"/>
    <row r="207" s="21" customFormat="1" ht="12.75"/>
    <row r="208" s="21" customFormat="1" ht="12.75"/>
    <row r="209" s="21" customFormat="1" ht="12.75"/>
    <row r="210" s="21" customFormat="1" ht="12.75"/>
    <row r="211" s="21" customFormat="1" ht="12.75"/>
    <row r="212" s="21" customFormat="1" ht="12.75"/>
    <row r="213" s="21" customFormat="1" ht="12.75"/>
    <row r="214" s="21" customFormat="1" ht="12.75"/>
    <row r="215" s="21" customFormat="1" ht="12.75"/>
    <row r="216" s="21" customFormat="1" ht="12.75"/>
    <row r="217" s="21" customFormat="1" ht="12.75"/>
    <row r="218" s="21" customFormat="1" ht="12.75"/>
    <row r="219" s="21" customFormat="1" ht="12.75"/>
    <row r="220" s="21" customFormat="1" ht="12.75"/>
  </sheetData>
  <sheetProtection/>
  <mergeCells count="29">
    <mergeCell ref="I6:I7"/>
    <mergeCell ref="A1:B4"/>
    <mergeCell ref="C1:K4"/>
    <mergeCell ref="L1:M1"/>
    <mergeCell ref="L2:M2"/>
    <mergeCell ref="L3:M3"/>
    <mergeCell ref="L4:M4"/>
    <mergeCell ref="K6:L7"/>
    <mergeCell ref="M6:M7"/>
    <mergeCell ref="C9:M9"/>
    <mergeCell ref="A11:B11"/>
    <mergeCell ref="C11:M11"/>
    <mergeCell ref="A13:B13"/>
    <mergeCell ref="C13:M13"/>
    <mergeCell ref="A6:B7"/>
    <mergeCell ref="C6:C7"/>
    <mergeCell ref="D6:E7"/>
    <mergeCell ref="F6:F7"/>
    <mergeCell ref="H6:H7"/>
    <mergeCell ref="A32:E32"/>
    <mergeCell ref="A33:E33"/>
    <mergeCell ref="A34:E34"/>
    <mergeCell ref="A15:B15"/>
    <mergeCell ref="C15:M15"/>
    <mergeCell ref="B21:E21"/>
    <mergeCell ref="B22:E22"/>
    <mergeCell ref="B23:E23"/>
    <mergeCell ref="A27:C28"/>
    <mergeCell ref="D27:L28"/>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V38"/>
  <sheetViews>
    <sheetView zoomScalePageLayoutView="0" workbookViewId="0" topLeftCell="A1">
      <selection activeCell="A1" sqref="A1:B4"/>
    </sheetView>
  </sheetViews>
  <sheetFormatPr defaultColWidth="11.421875" defaultRowHeight="15"/>
  <cols>
    <col min="1" max="1" width="11.140625" style="1" customWidth="1"/>
    <col min="2" max="2" width="18.8515625" style="1" customWidth="1"/>
    <col min="3" max="3" width="14.140625" style="1" customWidth="1"/>
    <col min="4" max="4" width="15.140625" style="1" customWidth="1"/>
    <col min="5" max="5" width="28.140625" style="1" customWidth="1"/>
    <col min="6" max="6" width="26.7109375" style="1" customWidth="1"/>
    <col min="7" max="7" width="35.7109375" style="1" customWidth="1"/>
    <col min="8" max="8" width="25.8515625" style="1" customWidth="1"/>
    <col min="9" max="9" width="21.7109375" style="1" customWidth="1"/>
    <col min="10" max="10" width="9.140625" style="1" bestFit="1" customWidth="1"/>
    <col min="11" max="11" width="12.140625" style="1" bestFit="1" customWidth="1"/>
    <col min="12" max="12" width="12.7109375" style="1" bestFit="1" customWidth="1"/>
    <col min="13" max="14" width="18.140625" style="1" customWidth="1"/>
    <col min="15" max="15" width="52.7109375" style="1" customWidth="1"/>
    <col min="16" max="16" width="14.7109375" style="1" bestFit="1" customWidth="1"/>
    <col min="17" max="17" width="15.140625" style="21" customWidth="1"/>
    <col min="18" max="18" width="4.8515625" style="21" customWidth="1"/>
    <col min="19" max="48" width="11.421875" style="21" customWidth="1"/>
    <col min="49" max="16384" width="11.421875" style="1" customWidth="1"/>
  </cols>
  <sheetData>
    <row r="1" spans="1:14" s="21" customFormat="1" ht="15" customHeight="1">
      <c r="A1" s="398"/>
      <c r="B1" s="399"/>
      <c r="C1" s="404" t="s">
        <v>18</v>
      </c>
      <c r="D1" s="405"/>
      <c r="E1" s="405"/>
      <c r="F1" s="405"/>
      <c r="G1" s="405"/>
      <c r="H1" s="405"/>
      <c r="I1" s="405"/>
      <c r="J1" s="405"/>
      <c r="K1" s="406"/>
      <c r="L1" s="413"/>
      <c r="M1" s="414"/>
      <c r="N1" s="153"/>
    </row>
    <row r="2" spans="1:14" s="21" customFormat="1" ht="15" customHeight="1">
      <c r="A2" s="400"/>
      <c r="B2" s="401"/>
      <c r="C2" s="407"/>
      <c r="D2" s="408"/>
      <c r="E2" s="408"/>
      <c r="F2" s="408"/>
      <c r="G2" s="408"/>
      <c r="H2" s="408"/>
      <c r="I2" s="408"/>
      <c r="J2" s="408"/>
      <c r="K2" s="409"/>
      <c r="L2" s="415"/>
      <c r="M2" s="416"/>
      <c r="N2" s="154"/>
    </row>
    <row r="3" spans="1:14" s="21" customFormat="1" ht="15" customHeight="1">
      <c r="A3" s="400"/>
      <c r="B3" s="401"/>
      <c r="C3" s="407"/>
      <c r="D3" s="408"/>
      <c r="E3" s="408"/>
      <c r="F3" s="408"/>
      <c r="G3" s="408"/>
      <c r="H3" s="408"/>
      <c r="I3" s="408"/>
      <c r="J3" s="408"/>
      <c r="K3" s="409"/>
      <c r="L3" s="417"/>
      <c r="M3" s="418"/>
      <c r="N3" s="155"/>
    </row>
    <row r="4" spans="1:14" s="21" customFormat="1" ht="15" customHeight="1" thickBot="1">
      <c r="A4" s="402"/>
      <c r="B4" s="403"/>
      <c r="C4" s="410"/>
      <c r="D4" s="411"/>
      <c r="E4" s="411"/>
      <c r="F4" s="411"/>
      <c r="G4" s="411"/>
      <c r="H4" s="411"/>
      <c r="I4" s="411"/>
      <c r="J4" s="411"/>
      <c r="K4" s="412"/>
      <c r="L4" s="419"/>
      <c r="M4" s="420"/>
      <c r="N4" s="155"/>
    </row>
    <row r="5" s="21" customFormat="1" ht="12.75">
      <c r="A5" s="27"/>
    </row>
    <row r="6" spans="1:14" s="21" customFormat="1" ht="16.5" customHeight="1">
      <c r="A6" s="394" t="s">
        <v>5</v>
      </c>
      <c r="B6" s="394"/>
      <c r="C6" s="395">
        <v>42557</v>
      </c>
      <c r="D6" s="394" t="s">
        <v>6</v>
      </c>
      <c r="E6" s="394"/>
      <c r="F6" s="395">
        <v>42570</v>
      </c>
      <c r="H6" s="397" t="s">
        <v>7</v>
      </c>
      <c r="I6" s="395" t="s">
        <v>182</v>
      </c>
      <c r="K6" s="397" t="s">
        <v>29</v>
      </c>
      <c r="L6" s="421"/>
      <c r="M6" s="395">
        <f>+MAX(K22:K27)</f>
        <v>42735</v>
      </c>
      <c r="N6" s="22"/>
    </row>
    <row r="7" spans="1:14" s="21" customFormat="1" ht="15.75" customHeight="1">
      <c r="A7" s="394"/>
      <c r="B7" s="394"/>
      <c r="C7" s="396"/>
      <c r="D7" s="394"/>
      <c r="E7" s="394"/>
      <c r="F7" s="396"/>
      <c r="H7" s="397"/>
      <c r="I7" s="396"/>
      <c r="K7" s="397"/>
      <c r="L7" s="421"/>
      <c r="M7" s="396"/>
      <c r="N7" s="155"/>
    </row>
    <row r="8" s="21" customFormat="1" ht="10.5" customHeight="1">
      <c r="A8" s="27"/>
    </row>
    <row r="9" spans="1:14" s="21" customFormat="1" ht="27" customHeight="1">
      <c r="A9" s="156" t="s">
        <v>0</v>
      </c>
      <c r="C9" s="422" t="s">
        <v>235</v>
      </c>
      <c r="D9" s="378"/>
      <c r="E9" s="378"/>
      <c r="F9" s="378"/>
      <c r="G9" s="378"/>
      <c r="H9" s="378"/>
      <c r="I9" s="378"/>
      <c r="J9" s="378"/>
      <c r="K9" s="378"/>
      <c r="L9" s="378"/>
      <c r="M9" s="379"/>
      <c r="N9" s="26"/>
    </row>
    <row r="10" spans="1:14" s="21" customFormat="1" ht="9" customHeight="1">
      <c r="A10" s="156"/>
      <c r="C10" s="24"/>
      <c r="D10" s="24"/>
      <c r="E10" s="24"/>
      <c r="F10" s="24"/>
      <c r="G10" s="24"/>
      <c r="H10" s="24"/>
      <c r="I10" s="24"/>
      <c r="J10" s="24"/>
      <c r="K10" s="24"/>
      <c r="L10" s="24"/>
      <c r="M10" s="24"/>
      <c r="N10" s="24"/>
    </row>
    <row r="11" spans="1:14" s="21" customFormat="1" ht="27" customHeight="1">
      <c r="A11" s="375" t="s">
        <v>19</v>
      </c>
      <c r="B11" s="376"/>
      <c r="C11" s="391" t="s">
        <v>236</v>
      </c>
      <c r="D11" s="392"/>
      <c r="E11" s="392"/>
      <c r="F11" s="392"/>
      <c r="G11" s="392"/>
      <c r="H11" s="392"/>
      <c r="I11" s="392"/>
      <c r="J11" s="392"/>
      <c r="K11" s="392"/>
      <c r="L11" s="392"/>
      <c r="M11" s="393"/>
      <c r="N11" s="28"/>
    </row>
    <row r="12" spans="1:15" s="21" customFormat="1" ht="12" customHeight="1">
      <c r="A12" s="157"/>
      <c r="B12" s="158"/>
      <c r="C12" s="23"/>
      <c r="D12" s="23"/>
      <c r="E12" s="23"/>
      <c r="F12" s="23"/>
      <c r="G12" s="23"/>
      <c r="H12" s="23"/>
      <c r="I12" s="23"/>
      <c r="J12" s="23"/>
      <c r="K12" s="23"/>
      <c r="L12" s="23"/>
      <c r="M12" s="23"/>
      <c r="N12" s="23"/>
      <c r="O12" s="24"/>
    </row>
    <row r="13" spans="1:14" s="21" customFormat="1" ht="24.75" customHeight="1">
      <c r="A13" s="375" t="s">
        <v>3</v>
      </c>
      <c r="B13" s="376"/>
      <c r="C13" s="422" t="s">
        <v>237</v>
      </c>
      <c r="D13" s="378"/>
      <c r="E13" s="378"/>
      <c r="F13" s="378"/>
      <c r="G13" s="378"/>
      <c r="H13" s="378"/>
      <c r="I13" s="378"/>
      <c r="J13" s="378"/>
      <c r="K13" s="378"/>
      <c r="L13" s="378"/>
      <c r="M13" s="379"/>
      <c r="N13" s="26"/>
    </row>
    <row r="14" spans="1:15" s="21" customFormat="1" ht="10.5" customHeight="1">
      <c r="A14" s="157"/>
      <c r="B14" s="158"/>
      <c r="C14" s="23"/>
      <c r="D14" s="23"/>
      <c r="E14" s="23"/>
      <c r="F14" s="23"/>
      <c r="G14" s="23"/>
      <c r="H14" s="23"/>
      <c r="I14" s="23"/>
      <c r="J14" s="23"/>
      <c r="K14" s="23"/>
      <c r="L14" s="23"/>
      <c r="M14" s="23"/>
      <c r="N14" s="23"/>
      <c r="O14" s="24"/>
    </row>
    <row r="15" spans="1:14" s="21" customFormat="1" ht="26.25" customHeight="1">
      <c r="A15" s="375" t="s">
        <v>4</v>
      </c>
      <c r="B15" s="376"/>
      <c r="C15" s="377" t="s">
        <v>186</v>
      </c>
      <c r="D15" s="378"/>
      <c r="E15" s="378"/>
      <c r="F15" s="378"/>
      <c r="G15" s="378"/>
      <c r="H15" s="378"/>
      <c r="I15" s="378"/>
      <c r="J15" s="378"/>
      <c r="K15" s="378"/>
      <c r="L15" s="378"/>
      <c r="M15" s="379"/>
      <c r="N15" s="26"/>
    </row>
    <row r="16" spans="1:14" s="21" customFormat="1" ht="16.5" customHeight="1">
      <c r="A16" s="157"/>
      <c r="B16" s="158"/>
      <c r="C16" s="23"/>
      <c r="D16" s="23"/>
      <c r="E16" s="23"/>
      <c r="F16" s="23"/>
      <c r="G16" s="23"/>
      <c r="H16" s="23"/>
      <c r="I16" s="23"/>
      <c r="J16" s="23"/>
      <c r="K16" s="23"/>
      <c r="L16" s="23"/>
      <c r="M16" s="23"/>
      <c r="N16" s="23"/>
    </row>
    <row r="17" spans="1:14" s="21" customFormat="1" ht="9" customHeight="1">
      <c r="A17" s="156"/>
      <c r="C17" s="24"/>
      <c r="D17" s="24"/>
      <c r="E17" s="24"/>
      <c r="F17" s="24"/>
      <c r="G17" s="24"/>
      <c r="H17" s="24"/>
      <c r="I17" s="24"/>
      <c r="J17" s="24"/>
      <c r="K17" s="24"/>
      <c r="L17" s="24"/>
      <c r="M17" s="24"/>
      <c r="N17" s="24"/>
    </row>
    <row r="18" spans="1:14" s="21" customFormat="1" ht="9" customHeight="1">
      <c r="A18" s="27"/>
      <c r="C18" s="24"/>
      <c r="D18" s="24"/>
      <c r="E18" s="24"/>
      <c r="F18" s="24"/>
      <c r="G18" s="24"/>
      <c r="H18" s="24"/>
      <c r="I18" s="24"/>
      <c r="J18" s="24"/>
      <c r="K18" s="24"/>
      <c r="L18" s="24"/>
      <c r="M18" s="24"/>
      <c r="N18" s="24"/>
    </row>
    <row r="19" spans="1:14" s="21" customFormat="1" ht="18.75" customHeight="1">
      <c r="A19" s="27" t="s">
        <v>12</v>
      </c>
      <c r="C19" s="24"/>
      <c r="D19" s="24"/>
      <c r="E19" s="24"/>
      <c r="F19" s="24"/>
      <c r="G19" s="24"/>
      <c r="H19" s="24"/>
      <c r="I19" s="24"/>
      <c r="J19" s="24"/>
      <c r="K19" s="24"/>
      <c r="L19" s="24"/>
      <c r="M19" s="24"/>
      <c r="N19" s="24"/>
    </row>
    <row r="20" spans="1:14" s="21" customFormat="1" ht="9" customHeight="1">
      <c r="A20" s="27"/>
      <c r="C20" s="24"/>
      <c r="D20" s="24"/>
      <c r="E20" s="24"/>
      <c r="F20" s="24"/>
      <c r="G20" s="24"/>
      <c r="H20" s="24"/>
      <c r="I20" s="24"/>
      <c r="J20" s="24"/>
      <c r="K20" s="24"/>
      <c r="L20" s="24"/>
      <c r="M20" s="24"/>
      <c r="N20" s="24"/>
    </row>
    <row r="21" spans="1:48" s="80" customFormat="1" ht="44.25" customHeight="1">
      <c r="A21" s="106" t="s">
        <v>20</v>
      </c>
      <c r="B21" s="232" t="s">
        <v>2</v>
      </c>
      <c r="C21" s="233"/>
      <c r="D21" s="233"/>
      <c r="E21" s="234"/>
      <c r="F21" s="107" t="s">
        <v>21</v>
      </c>
      <c r="G21" s="106" t="s">
        <v>22</v>
      </c>
      <c r="H21" s="106" t="s">
        <v>13</v>
      </c>
      <c r="I21" s="106" t="s">
        <v>8</v>
      </c>
      <c r="J21" s="106" t="s">
        <v>9</v>
      </c>
      <c r="K21" s="106" t="s">
        <v>10</v>
      </c>
      <c r="L21" s="106" t="s">
        <v>11</v>
      </c>
      <c r="M21" s="106" t="s">
        <v>23</v>
      </c>
      <c r="N21" s="106" t="s">
        <v>47</v>
      </c>
      <c r="O21" s="106" t="s">
        <v>14</v>
      </c>
      <c r="P21" s="106" t="s">
        <v>229</v>
      </c>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row>
    <row r="22" spans="1:48" s="160" customFormat="1" ht="127.5">
      <c r="A22" s="77">
        <v>1</v>
      </c>
      <c r="B22" s="320" t="s">
        <v>603</v>
      </c>
      <c r="C22" s="320" t="s">
        <v>238</v>
      </c>
      <c r="D22" s="320" t="s">
        <v>238</v>
      </c>
      <c r="E22" s="320" t="s">
        <v>238</v>
      </c>
      <c r="F22" s="91" t="s">
        <v>239</v>
      </c>
      <c r="G22" s="82" t="s">
        <v>240</v>
      </c>
      <c r="H22" s="91" t="s">
        <v>241</v>
      </c>
      <c r="I22" s="91" t="s">
        <v>242</v>
      </c>
      <c r="J22" s="77">
        <v>1</v>
      </c>
      <c r="K22" s="83">
        <v>42735</v>
      </c>
      <c r="L22" s="84">
        <v>43100</v>
      </c>
      <c r="M22" s="152">
        <v>1</v>
      </c>
      <c r="N22" s="91" t="s">
        <v>191</v>
      </c>
      <c r="O22" s="82" t="s">
        <v>604</v>
      </c>
      <c r="P22" s="91" t="s">
        <v>191</v>
      </c>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row>
    <row r="23" spans="1:48" s="160" customFormat="1" ht="127.5">
      <c r="A23" s="77">
        <v>2</v>
      </c>
      <c r="B23" s="320" t="s">
        <v>603</v>
      </c>
      <c r="C23" s="320" t="s">
        <v>238</v>
      </c>
      <c r="D23" s="320" t="s">
        <v>238</v>
      </c>
      <c r="E23" s="320" t="s">
        <v>238</v>
      </c>
      <c r="F23" s="91" t="s">
        <v>239</v>
      </c>
      <c r="G23" s="82" t="s">
        <v>243</v>
      </c>
      <c r="H23" s="91" t="s">
        <v>241</v>
      </c>
      <c r="I23" s="91" t="s">
        <v>242</v>
      </c>
      <c r="J23" s="77">
        <v>1</v>
      </c>
      <c r="K23" s="83">
        <v>42735</v>
      </c>
      <c r="L23" s="84">
        <v>43100</v>
      </c>
      <c r="M23" s="152">
        <v>1</v>
      </c>
      <c r="N23" s="91" t="s">
        <v>191</v>
      </c>
      <c r="O23" s="82" t="s">
        <v>604</v>
      </c>
      <c r="P23" s="91" t="s">
        <v>191</v>
      </c>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row>
    <row r="24" spans="1:48" s="160" customFormat="1" ht="127.5">
      <c r="A24" s="77">
        <v>3</v>
      </c>
      <c r="B24" s="320" t="s">
        <v>603</v>
      </c>
      <c r="C24" s="320" t="s">
        <v>238</v>
      </c>
      <c r="D24" s="320" t="s">
        <v>238</v>
      </c>
      <c r="E24" s="320" t="s">
        <v>238</v>
      </c>
      <c r="F24" s="91" t="s">
        <v>239</v>
      </c>
      <c r="G24" s="82" t="s">
        <v>244</v>
      </c>
      <c r="H24" s="91" t="s">
        <v>241</v>
      </c>
      <c r="I24" s="91" t="s">
        <v>242</v>
      </c>
      <c r="J24" s="77">
        <v>1</v>
      </c>
      <c r="K24" s="83">
        <v>42735</v>
      </c>
      <c r="L24" s="84">
        <v>43100</v>
      </c>
      <c r="M24" s="152">
        <v>1</v>
      </c>
      <c r="N24" s="91" t="s">
        <v>191</v>
      </c>
      <c r="O24" s="82" t="s">
        <v>604</v>
      </c>
      <c r="P24" s="91" t="s">
        <v>191</v>
      </c>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row>
    <row r="25" spans="1:48" s="160" customFormat="1" ht="127.5">
      <c r="A25" s="77">
        <v>4</v>
      </c>
      <c r="B25" s="320" t="s">
        <v>605</v>
      </c>
      <c r="C25" s="320" t="s">
        <v>245</v>
      </c>
      <c r="D25" s="320" t="s">
        <v>245</v>
      </c>
      <c r="E25" s="320" t="s">
        <v>245</v>
      </c>
      <c r="F25" s="91" t="s">
        <v>239</v>
      </c>
      <c r="G25" s="82" t="s">
        <v>246</v>
      </c>
      <c r="H25" s="91" t="s">
        <v>241</v>
      </c>
      <c r="I25" s="91" t="s">
        <v>242</v>
      </c>
      <c r="J25" s="77">
        <v>1</v>
      </c>
      <c r="K25" s="83">
        <v>42735</v>
      </c>
      <c r="L25" s="84">
        <v>43100</v>
      </c>
      <c r="M25" s="152">
        <v>1</v>
      </c>
      <c r="N25" s="91" t="s">
        <v>191</v>
      </c>
      <c r="O25" s="82" t="s">
        <v>604</v>
      </c>
      <c r="P25" s="91" t="s">
        <v>191</v>
      </c>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row>
    <row r="26" spans="1:48" s="160" customFormat="1" ht="127.5">
      <c r="A26" s="77">
        <v>5</v>
      </c>
      <c r="B26" s="320" t="s">
        <v>605</v>
      </c>
      <c r="C26" s="320" t="s">
        <v>245</v>
      </c>
      <c r="D26" s="320" t="s">
        <v>245</v>
      </c>
      <c r="E26" s="320" t="s">
        <v>245</v>
      </c>
      <c r="F26" s="91" t="s">
        <v>239</v>
      </c>
      <c r="G26" s="82" t="s">
        <v>247</v>
      </c>
      <c r="H26" s="91" t="s">
        <v>241</v>
      </c>
      <c r="I26" s="91" t="s">
        <v>242</v>
      </c>
      <c r="J26" s="77">
        <v>1</v>
      </c>
      <c r="K26" s="83">
        <v>42735</v>
      </c>
      <c r="L26" s="84">
        <v>43100</v>
      </c>
      <c r="M26" s="152">
        <v>1</v>
      </c>
      <c r="N26" s="91" t="s">
        <v>191</v>
      </c>
      <c r="O26" s="82" t="s">
        <v>604</v>
      </c>
      <c r="P26" s="91" t="s">
        <v>191</v>
      </c>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row>
    <row r="27" spans="1:48" s="160" customFormat="1" ht="127.5">
      <c r="A27" s="77">
        <v>6</v>
      </c>
      <c r="B27" s="320" t="s">
        <v>605</v>
      </c>
      <c r="C27" s="320" t="s">
        <v>245</v>
      </c>
      <c r="D27" s="320" t="s">
        <v>245</v>
      </c>
      <c r="E27" s="320" t="s">
        <v>245</v>
      </c>
      <c r="F27" s="91" t="s">
        <v>239</v>
      </c>
      <c r="G27" s="82" t="s">
        <v>248</v>
      </c>
      <c r="H27" s="91" t="s">
        <v>241</v>
      </c>
      <c r="I27" s="91" t="s">
        <v>242</v>
      </c>
      <c r="J27" s="77">
        <v>1</v>
      </c>
      <c r="K27" s="83">
        <v>42735</v>
      </c>
      <c r="L27" s="84">
        <v>43100</v>
      </c>
      <c r="M27" s="152">
        <v>1</v>
      </c>
      <c r="N27" s="91" t="s">
        <v>191</v>
      </c>
      <c r="O27" s="82" t="s">
        <v>604</v>
      </c>
      <c r="P27" s="91" t="s">
        <v>191</v>
      </c>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row>
    <row r="28" s="21" customFormat="1" ht="12.75">
      <c r="O28" s="30"/>
    </row>
    <row r="29" s="21" customFormat="1" ht="3" customHeight="1"/>
    <row r="30" s="21" customFormat="1" ht="12.75">
      <c r="A30" s="27" t="s">
        <v>1</v>
      </c>
    </row>
    <row r="31" spans="1:12" s="21" customFormat="1" ht="17.25" customHeight="1">
      <c r="A31" s="380" t="s">
        <v>4</v>
      </c>
      <c r="B31" s="380"/>
      <c r="C31" s="381"/>
      <c r="D31" s="382" t="s">
        <v>186</v>
      </c>
      <c r="E31" s="383"/>
      <c r="F31" s="383"/>
      <c r="G31" s="383"/>
      <c r="H31" s="383"/>
      <c r="I31" s="383"/>
      <c r="J31" s="383"/>
      <c r="K31" s="383"/>
      <c r="L31" s="384"/>
    </row>
    <row r="32" spans="1:12" s="21" customFormat="1" ht="17.25" customHeight="1">
      <c r="A32" s="380"/>
      <c r="B32" s="380"/>
      <c r="C32" s="381"/>
      <c r="D32" s="385"/>
      <c r="E32" s="386"/>
      <c r="F32" s="386"/>
      <c r="G32" s="386"/>
      <c r="H32" s="386"/>
      <c r="I32" s="386"/>
      <c r="J32" s="386"/>
      <c r="K32" s="386"/>
      <c r="L32" s="387"/>
    </row>
    <row r="33" s="21" customFormat="1" ht="12.75"/>
    <row r="34" s="21" customFormat="1" ht="12.75"/>
    <row r="35" s="21" customFormat="1" ht="13.5" thickBot="1"/>
    <row r="36" spans="1:7" s="21" customFormat="1" ht="12.75">
      <c r="A36" s="367" t="s">
        <v>16</v>
      </c>
      <c r="B36" s="368"/>
      <c r="C36" s="368"/>
      <c r="D36" s="368"/>
      <c r="E36" s="368"/>
      <c r="F36" s="86" t="s">
        <v>17</v>
      </c>
      <c r="G36" s="70" t="s">
        <v>15</v>
      </c>
    </row>
    <row r="37" spans="1:10" s="21" customFormat="1" ht="30.75" customHeight="1">
      <c r="A37" s="369" t="s">
        <v>65</v>
      </c>
      <c r="B37" s="370"/>
      <c r="C37" s="370"/>
      <c r="D37" s="370"/>
      <c r="E37" s="371"/>
      <c r="F37" s="88">
        <f>+AVERAGE(M22:M27)</f>
        <v>1</v>
      </c>
      <c r="G37" s="161">
        <f>+AVERAGE(100%,100%,100%,100%,100%,100%)</f>
        <v>1</v>
      </c>
      <c r="J37" s="29"/>
    </row>
    <row r="38" spans="1:10" s="21" customFormat="1" ht="32.25" customHeight="1" thickBot="1">
      <c r="A38" s="372" t="s">
        <v>66</v>
      </c>
      <c r="B38" s="373"/>
      <c r="C38" s="373"/>
      <c r="D38" s="373"/>
      <c r="E38" s="374"/>
      <c r="F38" s="88">
        <f>+AVERAGE(M22:M27)</f>
        <v>1</v>
      </c>
      <c r="G38" s="161">
        <f>+AVERAGE(100%,100%,100%,100%,100%,100%)</f>
        <v>1</v>
      </c>
      <c r="J38" s="29"/>
    </row>
    <row r="39" s="21" customFormat="1" ht="12.75"/>
    <row r="40" s="21" customFormat="1" ht="12.75"/>
    <row r="41" s="21" customFormat="1" ht="12.75"/>
    <row r="42" s="21" customFormat="1" ht="12.75"/>
    <row r="43" s="21" customFormat="1" ht="12.75"/>
    <row r="44" s="21" customFormat="1" ht="12.75"/>
    <row r="45" s="21" customFormat="1" ht="12.75"/>
    <row r="46" s="21" customFormat="1" ht="12.75"/>
    <row r="47" s="21" customFormat="1" ht="12.75"/>
    <row r="48" s="21" customFormat="1" ht="12.75"/>
    <row r="49" s="21" customFormat="1" ht="12.75"/>
    <row r="50" s="21" customFormat="1" ht="12.75"/>
    <row r="51" s="21" customFormat="1" ht="12.75"/>
    <row r="52" s="21" customFormat="1" ht="12.75"/>
    <row r="53" s="21" customFormat="1" ht="12.75"/>
    <row r="54" s="21" customFormat="1" ht="12.75"/>
    <row r="55" s="21" customFormat="1" ht="12.75"/>
    <row r="56" s="21" customFormat="1" ht="12.75"/>
    <row r="57" s="21" customFormat="1" ht="12.75"/>
    <row r="58" s="21" customFormat="1" ht="12.75"/>
    <row r="59" s="21" customFormat="1" ht="12.75"/>
    <row r="60" s="21" customFormat="1" ht="12.75"/>
    <row r="61" s="21" customFormat="1" ht="12.75"/>
    <row r="62" s="21" customFormat="1" ht="12.75"/>
    <row r="63" s="21" customFormat="1" ht="12.75"/>
    <row r="64" s="21" customFormat="1" ht="12.75"/>
    <row r="65" s="21" customFormat="1" ht="12.75"/>
    <row r="66" s="21" customFormat="1" ht="12.75"/>
    <row r="67" s="21" customFormat="1" ht="12.75"/>
    <row r="68" s="21" customFormat="1" ht="12.75"/>
    <row r="69" s="21" customFormat="1" ht="12.75"/>
    <row r="70" s="21" customFormat="1" ht="12.75"/>
    <row r="71" s="21" customFormat="1" ht="12.75"/>
    <row r="72" s="21" customFormat="1" ht="12.75"/>
    <row r="73" s="21" customFormat="1" ht="12.75"/>
    <row r="74" s="21" customFormat="1" ht="12.75"/>
    <row r="75" s="21" customFormat="1" ht="12.75"/>
    <row r="76" s="21" customFormat="1" ht="12.75"/>
    <row r="77" s="21" customFormat="1" ht="12.75"/>
    <row r="78" s="21" customFormat="1" ht="12.75"/>
    <row r="79" s="21" customFormat="1" ht="12.75"/>
    <row r="80" s="21" customFormat="1" ht="12.75"/>
    <row r="81" s="21" customFormat="1" ht="12.75"/>
    <row r="82" s="21" customFormat="1" ht="12.75"/>
    <row r="83" s="21" customFormat="1" ht="12.75"/>
    <row r="84" s="21" customFormat="1" ht="12.75"/>
    <row r="85" s="21" customFormat="1" ht="12.75"/>
    <row r="86" s="21" customFormat="1" ht="12.75"/>
    <row r="87" s="21" customFormat="1" ht="12.75"/>
    <row r="88" s="21" customFormat="1" ht="12.75"/>
    <row r="89" s="21" customFormat="1" ht="12.75"/>
    <row r="90" s="21" customFormat="1" ht="12.75"/>
    <row r="91" s="21" customFormat="1" ht="12.75"/>
    <row r="92" s="21" customFormat="1" ht="12.75"/>
    <row r="93" s="21" customFormat="1" ht="12.75"/>
    <row r="94" s="21" customFormat="1" ht="12.75"/>
    <row r="95" s="21" customFormat="1" ht="12.75"/>
    <row r="96" s="21" customFormat="1" ht="12.75"/>
    <row r="97" s="21" customFormat="1" ht="12.75"/>
    <row r="98" s="21" customFormat="1" ht="12.75"/>
    <row r="99" s="21" customFormat="1" ht="12.75"/>
    <row r="100" s="21" customFormat="1" ht="12.75"/>
    <row r="101" s="21" customFormat="1" ht="12.75"/>
    <row r="102" s="21" customFormat="1" ht="12.75"/>
    <row r="103" s="21" customFormat="1" ht="12.75"/>
    <row r="104" s="21" customFormat="1" ht="12.75"/>
    <row r="105" s="21" customFormat="1" ht="12.75"/>
    <row r="106" s="21" customFormat="1" ht="12.75"/>
    <row r="107" s="21" customFormat="1" ht="12.75"/>
    <row r="108" s="21" customFormat="1" ht="12.75"/>
    <row r="109" s="21" customFormat="1" ht="12.75"/>
    <row r="110" s="21" customFormat="1" ht="12.75"/>
    <row r="111" s="21" customFormat="1" ht="12.75"/>
    <row r="112" s="21" customFormat="1" ht="12.75"/>
    <row r="113" s="21" customFormat="1" ht="12.75"/>
    <row r="114" s="21" customFormat="1" ht="12.75"/>
    <row r="115" s="21" customFormat="1" ht="12.75"/>
    <row r="116" s="21" customFormat="1" ht="12.75"/>
    <row r="117" s="21" customFormat="1" ht="12.75"/>
    <row r="118" s="21" customFormat="1" ht="12.75"/>
    <row r="119" s="21" customFormat="1" ht="12.75"/>
    <row r="120" s="21" customFormat="1" ht="12.75"/>
    <row r="121" s="21" customFormat="1" ht="12.75"/>
    <row r="122" s="21" customFormat="1" ht="12.75"/>
    <row r="123" s="21" customFormat="1" ht="12.75"/>
    <row r="124" s="21" customFormat="1" ht="12.75"/>
    <row r="125" s="21" customFormat="1" ht="12.75"/>
    <row r="126" s="21" customFormat="1" ht="12.75"/>
    <row r="127" s="21" customFormat="1" ht="12.75"/>
    <row r="128" s="21" customFormat="1" ht="12.75"/>
    <row r="129" s="21" customFormat="1" ht="12.75"/>
    <row r="130" s="21" customFormat="1" ht="12.75"/>
    <row r="131" s="21" customFormat="1" ht="12.75"/>
    <row r="132" s="21" customFormat="1" ht="12.75"/>
    <row r="133" s="21" customFormat="1" ht="12.75"/>
    <row r="134" s="21" customFormat="1" ht="12.75"/>
    <row r="135" s="21" customFormat="1" ht="12.75"/>
    <row r="136" s="21" customFormat="1" ht="12.75"/>
    <row r="137" s="21" customFormat="1" ht="12.75"/>
    <row r="138" s="21" customFormat="1" ht="12.75"/>
    <row r="139" s="21" customFormat="1" ht="12.75"/>
    <row r="140" s="21" customFormat="1" ht="12.75"/>
    <row r="141" s="21" customFormat="1" ht="12.75"/>
    <row r="142" s="21" customFormat="1" ht="12.75"/>
    <row r="143" s="21" customFormat="1" ht="12.75"/>
    <row r="144" s="21" customFormat="1" ht="12.75"/>
    <row r="145" s="21" customFormat="1" ht="12.75"/>
    <row r="146" s="21" customFormat="1" ht="12.75"/>
    <row r="147" s="21" customFormat="1" ht="12.75"/>
    <row r="148" s="21" customFormat="1" ht="12.75"/>
    <row r="149" s="21" customFormat="1" ht="12.75"/>
    <row r="150" s="21" customFormat="1" ht="12.75"/>
    <row r="151" s="21" customFormat="1" ht="12.75"/>
    <row r="152" s="21" customFormat="1" ht="12.75"/>
    <row r="153" s="21" customFormat="1" ht="12.75"/>
    <row r="154" s="21" customFormat="1" ht="12.75"/>
    <row r="155" s="21" customFormat="1" ht="12.75"/>
    <row r="156" s="21" customFormat="1" ht="12.75"/>
    <row r="157" s="21" customFormat="1" ht="12.75"/>
    <row r="158" s="21" customFormat="1" ht="12.75"/>
    <row r="159" s="21" customFormat="1" ht="12.75"/>
    <row r="160" s="21" customFormat="1" ht="12.75"/>
    <row r="161" s="21" customFormat="1" ht="12.75"/>
    <row r="162" s="21" customFormat="1" ht="12.75"/>
    <row r="163" s="21" customFormat="1" ht="12.75"/>
    <row r="164" s="21" customFormat="1" ht="12.75"/>
    <row r="165" s="21" customFormat="1" ht="12.75"/>
    <row r="166" s="21" customFormat="1" ht="12.75"/>
    <row r="167" s="21" customFormat="1" ht="12.75"/>
    <row r="168" s="21" customFormat="1" ht="12.75"/>
    <row r="169" s="21" customFormat="1" ht="12.75"/>
    <row r="170" s="21" customFormat="1" ht="12.75"/>
    <row r="171" s="21" customFormat="1" ht="12.75"/>
    <row r="172" s="21" customFormat="1" ht="12.75"/>
    <row r="173" s="21" customFormat="1" ht="12.75"/>
    <row r="174" s="21" customFormat="1" ht="12.75"/>
    <row r="175" s="21" customFormat="1" ht="12.75"/>
    <row r="176" s="21" customFormat="1" ht="12.75"/>
    <row r="177" s="21" customFormat="1" ht="12.75"/>
    <row r="178" s="21" customFormat="1" ht="12.75"/>
    <row r="179" s="21" customFormat="1" ht="12.75"/>
    <row r="180" s="21" customFormat="1" ht="12.75"/>
    <row r="181" s="21" customFormat="1" ht="12.75"/>
    <row r="182" s="21" customFormat="1" ht="12.75"/>
    <row r="183" s="21" customFormat="1" ht="12.75"/>
    <row r="184" s="21" customFormat="1" ht="12.75"/>
    <row r="185" s="21" customFormat="1" ht="12.75"/>
    <row r="186" s="21" customFormat="1" ht="12.75"/>
    <row r="187" s="21" customFormat="1" ht="12.75"/>
    <row r="188" s="21" customFormat="1" ht="12.75"/>
    <row r="189" s="21" customFormat="1" ht="12.75"/>
    <row r="190" s="21" customFormat="1" ht="12.75"/>
    <row r="191" s="21" customFormat="1" ht="12.75"/>
    <row r="192" s="21" customFormat="1" ht="12.75"/>
    <row r="193" s="21" customFormat="1" ht="12.75"/>
    <row r="194" s="21" customFormat="1" ht="12.75"/>
    <row r="195" s="21" customFormat="1" ht="12.75"/>
    <row r="196" s="21" customFormat="1" ht="12.75"/>
    <row r="197" s="21" customFormat="1" ht="12.75"/>
    <row r="198" s="21" customFormat="1" ht="12.75"/>
    <row r="199" s="21" customFormat="1" ht="12.75"/>
    <row r="200" s="21" customFormat="1" ht="12.75"/>
    <row r="201" s="21" customFormat="1" ht="12.75"/>
    <row r="202" s="21" customFormat="1" ht="12.75"/>
    <row r="203" s="21" customFormat="1" ht="12.75"/>
    <row r="204" s="21" customFormat="1" ht="12.75"/>
    <row r="205" s="21" customFormat="1" ht="12.75"/>
    <row r="206" s="21" customFormat="1" ht="12.75"/>
    <row r="207" s="21" customFormat="1" ht="12.75"/>
    <row r="208" s="21" customFormat="1" ht="12.75"/>
    <row r="209" s="21" customFormat="1" ht="12.75"/>
    <row r="210" s="21" customFormat="1" ht="12.75"/>
    <row r="211" s="21" customFormat="1" ht="12.75"/>
    <row r="212" s="21" customFormat="1" ht="12.75"/>
    <row r="213" s="21" customFormat="1" ht="12.75"/>
    <row r="214" s="21" customFormat="1" ht="12.75"/>
    <row r="215" s="21" customFormat="1" ht="12.75"/>
    <row r="216" s="21" customFormat="1" ht="12.75"/>
    <row r="217" s="21" customFormat="1" ht="12.75"/>
    <row r="218" s="21" customFormat="1" ht="12.75"/>
    <row r="219" s="21" customFormat="1" ht="12.75"/>
    <row r="220" s="21" customFormat="1" ht="12.75"/>
    <row r="221" s="21" customFormat="1" ht="12.75"/>
    <row r="222" s="21" customFormat="1" ht="12.75"/>
    <row r="223" s="21" customFormat="1" ht="12.75"/>
    <row r="224" s="21" customFormat="1" ht="12.75"/>
  </sheetData>
  <sheetProtection/>
  <mergeCells count="33">
    <mergeCell ref="I6:I7"/>
    <mergeCell ref="A1:B4"/>
    <mergeCell ref="C1:K4"/>
    <mergeCell ref="L1:M1"/>
    <mergeCell ref="L2:M2"/>
    <mergeCell ref="L3:M3"/>
    <mergeCell ref="L4:M4"/>
    <mergeCell ref="K6:L7"/>
    <mergeCell ref="M6:M7"/>
    <mergeCell ref="C9:M9"/>
    <mergeCell ref="A11:B11"/>
    <mergeCell ref="C11:M11"/>
    <mergeCell ref="A13:B13"/>
    <mergeCell ref="C13:M13"/>
    <mergeCell ref="A6:B7"/>
    <mergeCell ref="C6:C7"/>
    <mergeCell ref="D6:E7"/>
    <mergeCell ref="F6:F7"/>
    <mergeCell ref="H6:H7"/>
    <mergeCell ref="A15:B15"/>
    <mergeCell ref="C15:M15"/>
    <mergeCell ref="B21:E21"/>
    <mergeCell ref="B22:E22"/>
    <mergeCell ref="B23:E23"/>
    <mergeCell ref="B24:E24"/>
    <mergeCell ref="A37:E37"/>
    <mergeCell ref="A38:E38"/>
    <mergeCell ref="B25:E25"/>
    <mergeCell ref="B26:E26"/>
    <mergeCell ref="B27:E27"/>
    <mergeCell ref="A31:C32"/>
    <mergeCell ref="D31:L32"/>
    <mergeCell ref="A36:E3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P33"/>
  <sheetViews>
    <sheetView zoomScalePageLayoutView="0" workbookViewId="0" topLeftCell="D24">
      <selection activeCell="D26" sqref="D26:L27"/>
    </sheetView>
  </sheetViews>
  <sheetFormatPr defaultColWidth="11.421875" defaultRowHeight="15"/>
  <cols>
    <col min="1" max="1" width="10.00390625" style="1" customWidth="1"/>
    <col min="2" max="2" width="18.8515625" style="1" customWidth="1"/>
    <col min="3" max="3" width="16.28125" style="1" customWidth="1"/>
    <col min="4" max="4" width="15.140625" style="1" customWidth="1"/>
    <col min="5" max="5" width="13.140625" style="1" customWidth="1"/>
    <col min="6" max="6" width="18.28125" style="1" customWidth="1"/>
    <col min="7" max="7" width="24.00390625" style="1" customWidth="1"/>
    <col min="8" max="8" width="19.28125" style="1" customWidth="1"/>
    <col min="9" max="9" width="21.7109375" style="1" customWidth="1"/>
    <col min="10" max="10" width="9.140625" style="1" bestFit="1" customWidth="1"/>
    <col min="11" max="11" width="12.140625" style="1" bestFit="1" customWidth="1"/>
    <col min="12" max="12" width="21.421875" style="1" customWidth="1"/>
    <col min="13" max="13" width="17.00390625" style="1" bestFit="1" customWidth="1"/>
    <col min="14" max="14" width="35.28125" style="1" customWidth="1"/>
    <col min="15" max="15" width="12.7109375" style="1" customWidth="1"/>
    <col min="16" max="16" width="15.28125" style="1" customWidth="1"/>
    <col min="17" max="16384" width="11.421875" style="1" customWidth="1"/>
  </cols>
  <sheetData>
    <row r="1" spans="1:16" ht="15" customHeight="1">
      <c r="A1" s="250"/>
      <c r="B1" s="251"/>
      <c r="C1" s="241" t="s">
        <v>18</v>
      </c>
      <c r="D1" s="242"/>
      <c r="E1" s="242"/>
      <c r="F1" s="242"/>
      <c r="G1" s="242"/>
      <c r="H1" s="242"/>
      <c r="I1" s="242"/>
      <c r="J1" s="242"/>
      <c r="K1" s="243"/>
      <c r="L1" s="256"/>
      <c r="M1" s="257"/>
      <c r="N1" s="112"/>
      <c r="O1" s="112"/>
      <c r="P1" s="112"/>
    </row>
    <row r="2" spans="1:16" ht="15" customHeight="1">
      <c r="A2" s="252"/>
      <c r="B2" s="253"/>
      <c r="C2" s="244"/>
      <c r="D2" s="245"/>
      <c r="E2" s="245"/>
      <c r="F2" s="245"/>
      <c r="G2" s="245"/>
      <c r="H2" s="245"/>
      <c r="I2" s="245"/>
      <c r="J2" s="245"/>
      <c r="K2" s="246"/>
      <c r="L2" s="258"/>
      <c r="M2" s="259"/>
      <c r="N2" s="113"/>
      <c r="O2" s="113"/>
      <c r="P2" s="113"/>
    </row>
    <row r="3" spans="1:16" ht="15" customHeight="1">
      <c r="A3" s="252"/>
      <c r="B3" s="253"/>
      <c r="C3" s="244"/>
      <c r="D3" s="245"/>
      <c r="E3" s="245"/>
      <c r="F3" s="245"/>
      <c r="G3" s="245"/>
      <c r="H3" s="245"/>
      <c r="I3" s="245"/>
      <c r="J3" s="245"/>
      <c r="K3" s="246"/>
      <c r="L3" s="260"/>
      <c r="M3" s="261"/>
      <c r="N3" s="114"/>
      <c r="O3" s="114"/>
      <c r="P3" s="114"/>
    </row>
    <row r="4" spans="1:16" ht="15" customHeight="1" thickBot="1">
      <c r="A4" s="254"/>
      <c r="B4" s="255"/>
      <c r="C4" s="247"/>
      <c r="D4" s="248"/>
      <c r="E4" s="248"/>
      <c r="F4" s="248"/>
      <c r="G4" s="248"/>
      <c r="H4" s="248"/>
      <c r="I4" s="248"/>
      <c r="J4" s="248"/>
      <c r="K4" s="249"/>
      <c r="L4" s="235"/>
      <c r="M4" s="236"/>
      <c r="N4" s="114"/>
      <c r="O4" s="114"/>
      <c r="P4" s="114"/>
    </row>
    <row r="5" ht="12.75">
      <c r="A5" s="3"/>
    </row>
    <row r="6" spans="1:16" ht="16.5" customHeight="1">
      <c r="A6" s="262" t="s">
        <v>5</v>
      </c>
      <c r="B6" s="262"/>
      <c r="C6" s="229">
        <v>42278</v>
      </c>
      <c r="D6" s="262" t="s">
        <v>249</v>
      </c>
      <c r="E6" s="262"/>
      <c r="F6" s="229">
        <v>42298</v>
      </c>
      <c r="H6" s="231" t="s">
        <v>7</v>
      </c>
      <c r="I6" s="229">
        <v>43100</v>
      </c>
      <c r="K6" s="231" t="s">
        <v>29</v>
      </c>
      <c r="L6" s="267"/>
      <c r="M6" s="229">
        <f>+MAX(K22:K24)</f>
        <v>42735</v>
      </c>
      <c r="N6" s="31"/>
      <c r="O6" s="31"/>
      <c r="P6" s="31"/>
    </row>
    <row r="7" spans="1:16" ht="27.75" customHeight="1">
      <c r="A7" s="262"/>
      <c r="B7" s="262"/>
      <c r="C7" s="230"/>
      <c r="D7" s="262"/>
      <c r="E7" s="262"/>
      <c r="F7" s="230"/>
      <c r="H7" s="231"/>
      <c r="I7" s="230"/>
      <c r="K7" s="231"/>
      <c r="L7" s="267"/>
      <c r="M7" s="230"/>
      <c r="N7" s="114"/>
      <c r="O7" s="114"/>
      <c r="P7" s="114"/>
    </row>
    <row r="8" ht="10.5" customHeight="1">
      <c r="A8" s="3"/>
    </row>
    <row r="9" spans="1:16" ht="23.25" customHeight="1">
      <c r="A9" s="56" t="s">
        <v>0</v>
      </c>
      <c r="C9" s="282" t="s">
        <v>250</v>
      </c>
      <c r="D9" s="427"/>
      <c r="E9" s="427"/>
      <c r="F9" s="427"/>
      <c r="G9" s="427"/>
      <c r="H9" s="427"/>
      <c r="I9" s="427"/>
      <c r="J9" s="427"/>
      <c r="K9" s="427"/>
      <c r="L9" s="427"/>
      <c r="M9" s="428"/>
      <c r="N9" s="32"/>
      <c r="O9" s="32"/>
      <c r="P9" s="32"/>
    </row>
    <row r="10" spans="1:16" ht="9" customHeight="1">
      <c r="A10" s="56"/>
      <c r="C10" s="2"/>
      <c r="D10" s="2"/>
      <c r="E10" s="2"/>
      <c r="F10" s="2"/>
      <c r="G10" s="2"/>
      <c r="H10" s="2"/>
      <c r="I10" s="2"/>
      <c r="J10" s="2"/>
      <c r="K10" s="2"/>
      <c r="L10" s="2"/>
      <c r="M10" s="2"/>
      <c r="N10" s="2"/>
      <c r="O10" s="2"/>
      <c r="P10" s="2"/>
    </row>
    <row r="11" spans="1:16" ht="19.5" customHeight="1">
      <c r="A11" s="237" t="s">
        <v>19</v>
      </c>
      <c r="B11" s="238"/>
      <c r="C11" s="282" t="s">
        <v>251</v>
      </c>
      <c r="D11" s="427"/>
      <c r="E11" s="427"/>
      <c r="F11" s="427"/>
      <c r="G11" s="427"/>
      <c r="H11" s="427"/>
      <c r="I11" s="427"/>
      <c r="J11" s="427"/>
      <c r="K11" s="427"/>
      <c r="L11" s="427"/>
      <c r="M11" s="428"/>
      <c r="N11" s="32"/>
      <c r="O11" s="32"/>
      <c r="P11" s="32"/>
    </row>
    <row r="12" spans="1:16" ht="12" customHeight="1">
      <c r="A12" s="57"/>
      <c r="B12" s="58"/>
      <c r="C12" s="4"/>
      <c r="D12" s="4"/>
      <c r="E12" s="4"/>
      <c r="F12" s="4"/>
      <c r="G12" s="4"/>
      <c r="H12" s="4"/>
      <c r="I12" s="4"/>
      <c r="J12" s="4"/>
      <c r="K12" s="4"/>
      <c r="L12" s="4"/>
      <c r="M12" s="4"/>
      <c r="N12" s="4"/>
      <c r="O12" s="4"/>
      <c r="P12" s="4"/>
    </row>
    <row r="13" spans="1:16" ht="30" customHeight="1">
      <c r="A13" s="237" t="s">
        <v>3</v>
      </c>
      <c r="B13" s="238"/>
      <c r="C13" s="282" t="s">
        <v>252</v>
      </c>
      <c r="D13" s="427"/>
      <c r="E13" s="427"/>
      <c r="F13" s="427"/>
      <c r="G13" s="427"/>
      <c r="H13" s="427"/>
      <c r="I13" s="427"/>
      <c r="J13" s="427"/>
      <c r="K13" s="427"/>
      <c r="L13" s="427"/>
      <c r="M13" s="428"/>
      <c r="N13" s="32"/>
      <c r="O13" s="32"/>
      <c r="P13" s="32"/>
    </row>
    <row r="14" spans="1:16" ht="10.5" customHeight="1">
      <c r="A14" s="57"/>
      <c r="B14" s="58"/>
      <c r="C14" s="4"/>
      <c r="D14" s="4"/>
      <c r="E14" s="4"/>
      <c r="F14" s="4"/>
      <c r="G14" s="4"/>
      <c r="H14" s="4"/>
      <c r="I14" s="4"/>
      <c r="J14" s="4"/>
      <c r="K14" s="4"/>
      <c r="L14" s="4"/>
      <c r="M14" s="4"/>
      <c r="N14" s="4"/>
      <c r="O14" s="4"/>
      <c r="P14" s="4"/>
    </row>
    <row r="15" spans="1:16" ht="21" customHeight="1">
      <c r="A15" s="237" t="s">
        <v>4</v>
      </c>
      <c r="B15" s="238"/>
      <c r="C15" s="282" t="s">
        <v>624</v>
      </c>
      <c r="D15" s="427"/>
      <c r="E15" s="427"/>
      <c r="F15" s="427"/>
      <c r="G15" s="427"/>
      <c r="H15" s="427"/>
      <c r="I15" s="427"/>
      <c r="J15" s="427"/>
      <c r="K15" s="427"/>
      <c r="L15" s="427"/>
      <c r="M15" s="428"/>
      <c r="N15" s="32"/>
      <c r="O15" s="32"/>
      <c r="P15" s="32"/>
    </row>
    <row r="16" spans="1:16" ht="16.5" customHeight="1">
      <c r="A16" s="57"/>
      <c r="B16" s="58"/>
      <c r="C16" s="4"/>
      <c r="D16" s="4"/>
      <c r="E16" s="4"/>
      <c r="F16" s="4"/>
      <c r="G16" s="4"/>
      <c r="H16" s="4"/>
      <c r="I16" s="4"/>
      <c r="J16" s="4"/>
      <c r="K16" s="4"/>
      <c r="L16" s="4"/>
      <c r="M16" s="4"/>
      <c r="N16" s="4"/>
      <c r="O16" s="4"/>
      <c r="P16" s="4"/>
    </row>
    <row r="17" spans="1:16" ht="9" customHeight="1">
      <c r="A17" s="56"/>
      <c r="C17" s="2"/>
      <c r="D17" s="2"/>
      <c r="E17" s="2"/>
      <c r="F17" s="2"/>
      <c r="G17" s="2"/>
      <c r="H17" s="2"/>
      <c r="I17" s="2"/>
      <c r="J17" s="2"/>
      <c r="K17" s="2"/>
      <c r="L17" s="2"/>
      <c r="M17" s="2"/>
      <c r="N17" s="2"/>
      <c r="O17" s="2"/>
      <c r="P17" s="2"/>
    </row>
    <row r="18" spans="1:16" ht="9" customHeight="1">
      <c r="A18" s="3"/>
      <c r="C18" s="2"/>
      <c r="D18" s="2"/>
      <c r="E18" s="2"/>
      <c r="F18" s="2"/>
      <c r="G18" s="2"/>
      <c r="H18" s="2"/>
      <c r="I18" s="2"/>
      <c r="J18" s="2"/>
      <c r="K18" s="2"/>
      <c r="L18" s="2"/>
      <c r="M18" s="2"/>
      <c r="N18" s="2"/>
      <c r="O18" s="2"/>
      <c r="P18" s="2"/>
    </row>
    <row r="19" spans="1:16" ht="18.75" customHeight="1">
      <c r="A19" s="3" t="s">
        <v>12</v>
      </c>
      <c r="C19" s="2"/>
      <c r="D19" s="2"/>
      <c r="E19" s="2"/>
      <c r="F19" s="2"/>
      <c r="G19" s="2"/>
      <c r="H19" s="2"/>
      <c r="I19" s="2"/>
      <c r="J19" s="2"/>
      <c r="K19" s="2"/>
      <c r="L19" s="2"/>
      <c r="M19" s="2"/>
      <c r="N19" s="2"/>
      <c r="O19" s="2"/>
      <c r="P19" s="2"/>
    </row>
    <row r="20" spans="1:16" ht="9" customHeight="1">
      <c r="A20" s="3"/>
      <c r="C20" s="2"/>
      <c r="D20" s="2"/>
      <c r="E20" s="2"/>
      <c r="F20" s="2"/>
      <c r="G20" s="2"/>
      <c r="H20" s="2"/>
      <c r="I20" s="2"/>
      <c r="J20" s="2"/>
      <c r="K20" s="2"/>
      <c r="L20" s="2"/>
      <c r="M20" s="2"/>
      <c r="N20" s="2"/>
      <c r="O20" s="2"/>
      <c r="P20" s="2"/>
    </row>
    <row r="21" spans="1:16" s="80" customFormat="1" ht="63.75">
      <c r="A21" s="106" t="s">
        <v>20</v>
      </c>
      <c r="B21" s="232" t="s">
        <v>2</v>
      </c>
      <c r="C21" s="233"/>
      <c r="D21" s="233"/>
      <c r="E21" s="234"/>
      <c r="F21" s="107" t="s">
        <v>21</v>
      </c>
      <c r="G21" s="106" t="s">
        <v>22</v>
      </c>
      <c r="H21" s="106" t="s">
        <v>13</v>
      </c>
      <c r="I21" s="106" t="s">
        <v>8</v>
      </c>
      <c r="J21" s="106" t="s">
        <v>9</v>
      </c>
      <c r="K21" s="106" t="s">
        <v>10</v>
      </c>
      <c r="L21" s="106" t="s">
        <v>11</v>
      </c>
      <c r="M21" s="106" t="s">
        <v>23</v>
      </c>
      <c r="N21" s="106" t="s">
        <v>47</v>
      </c>
      <c r="O21" s="106" t="s">
        <v>14</v>
      </c>
      <c r="P21" s="106" t="s">
        <v>48</v>
      </c>
    </row>
    <row r="22" spans="1:16" ht="170.25" customHeight="1">
      <c r="A22" s="91">
        <v>1</v>
      </c>
      <c r="B22" s="429" t="str">
        <f>'[1]Hoja1'!D5</f>
        <v>Se evidenció que se divulgaron las TRD sin tener la convalidación del Comité Evaluador de Documentos del Archivo General de la Nación, incumpliendo lo establecido en el Acuerdo 004 de 2013 “Artículo 13. “...Una vez aprobadas y convalidadas o cumplido el p</v>
      </c>
      <c r="C22" s="430"/>
      <c r="D22" s="430"/>
      <c r="E22" s="431"/>
      <c r="F22" s="91" t="s">
        <v>165</v>
      </c>
      <c r="G22" s="163" t="s">
        <v>253</v>
      </c>
      <c r="H22" s="91" t="s">
        <v>254</v>
      </c>
      <c r="I22" s="91" t="s">
        <v>255</v>
      </c>
      <c r="J22" s="91">
        <v>1</v>
      </c>
      <c r="K22" s="83">
        <v>42521</v>
      </c>
      <c r="L22" s="164"/>
      <c r="M22" s="65">
        <v>0.2</v>
      </c>
      <c r="N22" s="165" t="s">
        <v>256</v>
      </c>
      <c r="O22" s="65" t="s">
        <v>257</v>
      </c>
      <c r="P22" s="166" t="s">
        <v>258</v>
      </c>
    </row>
    <row r="23" spans="1:16" ht="159.75" customHeight="1">
      <c r="A23" s="91">
        <v>2</v>
      </c>
      <c r="B23" s="429" t="str">
        <f>'[1]Hoja1'!D6</f>
        <v>Se evidenció que se divulgaron las TRD sin tener la convalidación del Comité Evaluador de Documentos del Archivo General de la Nación, incumpliendo lo establecido en el Acuerdo 004 de 2013 “Artículo 13. “...Una vez aprobadas y convalidadas o cumplido el p</v>
      </c>
      <c r="C23" s="430"/>
      <c r="D23" s="430"/>
      <c r="E23" s="431"/>
      <c r="F23" s="91" t="s">
        <v>165</v>
      </c>
      <c r="G23" s="163" t="s">
        <v>259</v>
      </c>
      <c r="H23" s="91" t="s">
        <v>254</v>
      </c>
      <c r="I23" s="91" t="s">
        <v>255</v>
      </c>
      <c r="J23" s="91">
        <v>1</v>
      </c>
      <c r="K23" s="83">
        <v>42521</v>
      </c>
      <c r="L23" s="164"/>
      <c r="M23" s="65">
        <v>0.2</v>
      </c>
      <c r="N23" s="163" t="s">
        <v>260</v>
      </c>
      <c r="O23" s="65" t="s">
        <v>257</v>
      </c>
      <c r="P23" s="166" t="s">
        <v>258</v>
      </c>
    </row>
    <row r="24" spans="1:16" ht="180.75" customHeight="1">
      <c r="A24" s="91">
        <v>3</v>
      </c>
      <c r="B24" s="429" t="s">
        <v>606</v>
      </c>
      <c r="C24" s="430"/>
      <c r="D24" s="430"/>
      <c r="E24" s="431"/>
      <c r="F24" s="91" t="s">
        <v>261</v>
      </c>
      <c r="G24" s="82" t="s">
        <v>262</v>
      </c>
      <c r="H24" s="91" t="s">
        <v>254</v>
      </c>
      <c r="I24" s="91" t="s">
        <v>255</v>
      </c>
      <c r="J24" s="91">
        <v>1</v>
      </c>
      <c r="K24" s="83">
        <v>42735</v>
      </c>
      <c r="L24" s="167"/>
      <c r="M24" s="65">
        <v>0.6</v>
      </c>
      <c r="N24" s="163" t="s">
        <v>263</v>
      </c>
      <c r="O24" s="91" t="s">
        <v>264</v>
      </c>
      <c r="P24" s="82"/>
    </row>
    <row r="25" ht="36" customHeight="1">
      <c r="A25" s="3" t="s">
        <v>1</v>
      </c>
    </row>
    <row r="26" spans="1:12" ht="20.25" customHeight="1">
      <c r="A26" s="270" t="s">
        <v>4</v>
      </c>
      <c r="B26" s="270"/>
      <c r="C26" s="271"/>
      <c r="D26" s="220" t="s">
        <v>607</v>
      </c>
      <c r="E26" s="221"/>
      <c r="F26" s="221"/>
      <c r="G26" s="221"/>
      <c r="H26" s="221"/>
      <c r="I26" s="221"/>
      <c r="J26" s="221"/>
      <c r="K26" s="221"/>
      <c r="L26" s="222"/>
    </row>
    <row r="27" spans="1:12" ht="13.5" customHeight="1">
      <c r="A27" s="270"/>
      <c r="B27" s="270"/>
      <c r="C27" s="271"/>
      <c r="D27" s="223"/>
      <c r="E27" s="224"/>
      <c r="F27" s="224"/>
      <c r="G27" s="224"/>
      <c r="H27" s="224"/>
      <c r="I27" s="224"/>
      <c r="J27" s="224"/>
      <c r="K27" s="224"/>
      <c r="L27" s="225"/>
    </row>
    <row r="28" ht="12.75">
      <c r="G28" s="423"/>
    </row>
    <row r="29" ht="12.75">
      <c r="G29" s="423"/>
    </row>
    <row r="30" ht="13.5" thickBot="1"/>
    <row r="31" spans="1:7" ht="25.5">
      <c r="A31" s="268" t="s">
        <v>16</v>
      </c>
      <c r="B31" s="269"/>
      <c r="C31" s="269"/>
      <c r="D31" s="269"/>
      <c r="E31" s="269"/>
      <c r="F31" s="168" t="s">
        <v>265</v>
      </c>
      <c r="G31" s="169" t="s">
        <v>15</v>
      </c>
    </row>
    <row r="32" spans="1:7" ht="45" customHeight="1">
      <c r="A32" s="424" t="s">
        <v>65</v>
      </c>
      <c r="B32" s="425"/>
      <c r="C32" s="425"/>
      <c r="D32" s="425"/>
      <c r="E32" s="426"/>
      <c r="F32" s="117">
        <f>+AVERAGE(M22:M24)</f>
        <v>0.3333333333333333</v>
      </c>
      <c r="G32" s="72">
        <f>+AVERAGE(100%,100%,100%)</f>
        <v>1</v>
      </c>
    </row>
    <row r="33" spans="1:7" ht="39.75" customHeight="1">
      <c r="A33" s="424" t="s">
        <v>66</v>
      </c>
      <c r="B33" s="425"/>
      <c r="C33" s="425"/>
      <c r="D33" s="425"/>
      <c r="E33" s="426"/>
      <c r="F33" s="71">
        <f>AVERAGE(M22:M24)</f>
        <v>0.3333333333333333</v>
      </c>
      <c r="G33" s="72">
        <f>+AVERAGE(100%,100%,100%)</f>
        <v>1</v>
      </c>
    </row>
  </sheetData>
  <sheetProtection/>
  <mergeCells count="31">
    <mergeCell ref="I6:I7"/>
    <mergeCell ref="A1:B4"/>
    <mergeCell ref="C1:K4"/>
    <mergeCell ref="L1:M1"/>
    <mergeCell ref="L2:M2"/>
    <mergeCell ref="L3:M3"/>
    <mergeCell ref="L4:M4"/>
    <mergeCell ref="K6:L7"/>
    <mergeCell ref="M6:M7"/>
    <mergeCell ref="C9:M9"/>
    <mergeCell ref="A11:B11"/>
    <mergeCell ref="C11:M11"/>
    <mergeCell ref="A13:B13"/>
    <mergeCell ref="C13:M13"/>
    <mergeCell ref="A6:B7"/>
    <mergeCell ref="C6:C7"/>
    <mergeCell ref="D6:E7"/>
    <mergeCell ref="F6:F7"/>
    <mergeCell ref="H6:H7"/>
    <mergeCell ref="A15:B15"/>
    <mergeCell ref="C15:M15"/>
    <mergeCell ref="B21:E21"/>
    <mergeCell ref="B22:E22"/>
    <mergeCell ref="B23:E23"/>
    <mergeCell ref="B24:E24"/>
    <mergeCell ref="A26:C27"/>
    <mergeCell ref="D26:L27"/>
    <mergeCell ref="G28:G29"/>
    <mergeCell ref="A31:E31"/>
    <mergeCell ref="A32:E32"/>
    <mergeCell ref="A33:E3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P36"/>
  <sheetViews>
    <sheetView zoomScalePageLayoutView="0" workbookViewId="0" topLeftCell="A25">
      <selection activeCell="D29" sqref="D29:L30"/>
    </sheetView>
  </sheetViews>
  <sheetFormatPr defaultColWidth="11.421875" defaultRowHeight="15"/>
  <cols>
    <col min="1" max="1" width="10.00390625" style="1" customWidth="1"/>
    <col min="2" max="2" width="18.8515625" style="1" customWidth="1"/>
    <col min="3" max="3" width="16.28125" style="1" customWidth="1"/>
    <col min="4" max="4" width="15.140625" style="1" customWidth="1"/>
    <col min="5" max="5" width="13.140625" style="1" customWidth="1"/>
    <col min="6" max="6" width="18.28125" style="1" customWidth="1"/>
    <col min="7" max="7" width="30.00390625" style="1" customWidth="1"/>
    <col min="8" max="8" width="19.28125" style="1" customWidth="1"/>
    <col min="9" max="9" width="21.7109375" style="1" customWidth="1"/>
    <col min="10" max="10" width="9.140625" style="1" bestFit="1" customWidth="1"/>
    <col min="11" max="11" width="12.140625" style="1" bestFit="1" customWidth="1"/>
    <col min="12" max="12" width="25.421875" style="1" customWidth="1"/>
    <col min="13" max="13" width="17.00390625" style="1" bestFit="1" customWidth="1"/>
    <col min="14" max="14" width="40.8515625" style="1" customWidth="1"/>
    <col min="15" max="15" width="43.140625" style="1" customWidth="1"/>
    <col min="16" max="16" width="17.00390625" style="1" customWidth="1"/>
    <col min="17" max="16384" width="11.421875" style="1" customWidth="1"/>
  </cols>
  <sheetData>
    <row r="1" spans="1:16" ht="11.25" customHeight="1">
      <c r="A1" s="250"/>
      <c r="B1" s="251"/>
      <c r="C1" s="241" t="s">
        <v>18</v>
      </c>
      <c r="D1" s="242"/>
      <c r="E1" s="242"/>
      <c r="F1" s="242"/>
      <c r="G1" s="242"/>
      <c r="H1" s="242"/>
      <c r="I1" s="242"/>
      <c r="J1" s="242"/>
      <c r="K1" s="243"/>
      <c r="L1" s="256"/>
      <c r="M1" s="257"/>
      <c r="N1" s="112"/>
      <c r="O1" s="112"/>
      <c r="P1" s="112"/>
    </row>
    <row r="2" spans="1:16" ht="9.75" customHeight="1">
      <c r="A2" s="252"/>
      <c r="B2" s="253"/>
      <c r="C2" s="244"/>
      <c r="D2" s="245"/>
      <c r="E2" s="245"/>
      <c r="F2" s="245"/>
      <c r="G2" s="245"/>
      <c r="H2" s="245"/>
      <c r="I2" s="245"/>
      <c r="J2" s="245"/>
      <c r="K2" s="246"/>
      <c r="L2" s="258"/>
      <c r="M2" s="259"/>
      <c r="N2" s="113"/>
      <c r="O2" s="113"/>
      <c r="P2" s="113"/>
    </row>
    <row r="3" spans="1:16" ht="15" customHeight="1">
      <c r="A3" s="252"/>
      <c r="B3" s="253"/>
      <c r="C3" s="244"/>
      <c r="D3" s="245"/>
      <c r="E3" s="245"/>
      <c r="F3" s="245"/>
      <c r="G3" s="245"/>
      <c r="H3" s="245"/>
      <c r="I3" s="245"/>
      <c r="J3" s="245"/>
      <c r="K3" s="246"/>
      <c r="L3" s="260"/>
      <c r="M3" s="261"/>
      <c r="N3" s="114"/>
      <c r="O3" s="114"/>
      <c r="P3" s="114"/>
    </row>
    <row r="4" spans="1:16" ht="2.25" customHeight="1" thickBot="1">
      <c r="A4" s="254"/>
      <c r="B4" s="255"/>
      <c r="C4" s="247"/>
      <c r="D4" s="248"/>
      <c r="E4" s="248"/>
      <c r="F4" s="248"/>
      <c r="G4" s="248"/>
      <c r="H4" s="248"/>
      <c r="I4" s="248"/>
      <c r="J4" s="248"/>
      <c r="K4" s="249"/>
      <c r="L4" s="235"/>
      <c r="M4" s="236"/>
      <c r="N4" s="114"/>
      <c r="O4" s="114"/>
      <c r="P4" s="114"/>
    </row>
    <row r="5" ht="12.75">
      <c r="A5" s="3"/>
    </row>
    <row r="6" spans="1:16" ht="16.5" customHeight="1">
      <c r="A6" s="262" t="s">
        <v>5</v>
      </c>
      <c r="B6" s="262"/>
      <c r="C6" s="229">
        <v>42663</v>
      </c>
      <c r="D6" s="262" t="s">
        <v>249</v>
      </c>
      <c r="E6" s="262"/>
      <c r="F6" s="229">
        <v>42682</v>
      </c>
      <c r="H6" s="231" t="s">
        <v>7</v>
      </c>
      <c r="I6" s="229">
        <v>43100</v>
      </c>
      <c r="K6" s="231" t="s">
        <v>29</v>
      </c>
      <c r="L6" s="267"/>
      <c r="M6" s="229">
        <f>+MAX(K22:K26)</f>
        <v>43100</v>
      </c>
      <c r="N6" s="31"/>
      <c r="O6" s="31"/>
      <c r="P6" s="31"/>
    </row>
    <row r="7" spans="1:16" ht="27.75" customHeight="1">
      <c r="A7" s="262"/>
      <c r="B7" s="262"/>
      <c r="C7" s="230"/>
      <c r="D7" s="262"/>
      <c r="E7" s="262"/>
      <c r="F7" s="230"/>
      <c r="H7" s="231"/>
      <c r="I7" s="230"/>
      <c r="K7" s="231"/>
      <c r="L7" s="267"/>
      <c r="M7" s="230"/>
      <c r="N7" s="114"/>
      <c r="O7" s="114"/>
      <c r="P7" s="114"/>
    </row>
    <row r="8" ht="10.5" customHeight="1">
      <c r="A8" s="3"/>
    </row>
    <row r="9" spans="1:16" ht="23.25" customHeight="1">
      <c r="A9" s="56" t="s">
        <v>0</v>
      </c>
      <c r="C9" s="282" t="s">
        <v>266</v>
      </c>
      <c r="D9" s="427"/>
      <c r="E9" s="427"/>
      <c r="F9" s="427"/>
      <c r="G9" s="427"/>
      <c r="H9" s="427"/>
      <c r="I9" s="427"/>
      <c r="J9" s="427"/>
      <c r="K9" s="427"/>
      <c r="L9" s="427"/>
      <c r="M9" s="428"/>
      <c r="N9" s="32"/>
      <c r="O9" s="32"/>
      <c r="P9" s="32"/>
    </row>
    <row r="10" spans="1:16" ht="9" customHeight="1">
      <c r="A10" s="56"/>
      <c r="C10" s="2"/>
      <c r="D10" s="2"/>
      <c r="E10" s="2"/>
      <c r="F10" s="2"/>
      <c r="G10" s="2"/>
      <c r="H10" s="2"/>
      <c r="I10" s="2"/>
      <c r="J10" s="2"/>
      <c r="K10" s="2"/>
      <c r="L10" s="2"/>
      <c r="M10" s="2"/>
      <c r="N10" s="2"/>
      <c r="O10" s="2"/>
      <c r="P10" s="2"/>
    </row>
    <row r="11" spans="1:16" ht="25.5" customHeight="1">
      <c r="A11" s="237" t="s">
        <v>19</v>
      </c>
      <c r="B11" s="238"/>
      <c r="C11" s="282" t="s">
        <v>251</v>
      </c>
      <c r="D11" s="427"/>
      <c r="E11" s="427"/>
      <c r="F11" s="427"/>
      <c r="G11" s="427"/>
      <c r="H11" s="427"/>
      <c r="I11" s="427"/>
      <c r="J11" s="427"/>
      <c r="K11" s="427"/>
      <c r="L11" s="427"/>
      <c r="M11" s="428"/>
      <c r="N11" s="32"/>
      <c r="O11" s="32"/>
      <c r="P11" s="32"/>
    </row>
    <row r="12" spans="1:16" ht="12" customHeight="1">
      <c r="A12" s="57"/>
      <c r="B12" s="58"/>
      <c r="C12" s="4"/>
      <c r="D12" s="4"/>
      <c r="E12" s="4"/>
      <c r="F12" s="4"/>
      <c r="G12" s="4"/>
      <c r="H12" s="4"/>
      <c r="I12" s="4"/>
      <c r="J12" s="4"/>
      <c r="K12" s="4"/>
      <c r="L12" s="4"/>
      <c r="M12" s="4"/>
      <c r="N12" s="4"/>
      <c r="O12" s="4"/>
      <c r="P12" s="4"/>
    </row>
    <row r="13" spans="1:16" ht="27.75" customHeight="1">
      <c r="A13" s="237" t="s">
        <v>3</v>
      </c>
      <c r="B13" s="238"/>
      <c r="C13" s="282" t="s">
        <v>267</v>
      </c>
      <c r="D13" s="427"/>
      <c r="E13" s="427"/>
      <c r="F13" s="427"/>
      <c r="G13" s="427"/>
      <c r="H13" s="427"/>
      <c r="I13" s="427"/>
      <c r="J13" s="427"/>
      <c r="K13" s="427"/>
      <c r="L13" s="427"/>
      <c r="M13" s="428"/>
      <c r="N13" s="32"/>
      <c r="O13" s="32"/>
      <c r="P13" s="32"/>
    </row>
    <row r="14" spans="1:16" ht="10.5" customHeight="1">
      <c r="A14" s="57"/>
      <c r="B14" s="58"/>
      <c r="C14" s="4"/>
      <c r="D14" s="4"/>
      <c r="E14" s="4"/>
      <c r="F14" s="4"/>
      <c r="G14" s="4"/>
      <c r="H14" s="4"/>
      <c r="I14" s="4"/>
      <c r="J14" s="4"/>
      <c r="K14" s="4"/>
      <c r="L14" s="4"/>
      <c r="M14" s="4"/>
      <c r="N14" s="4"/>
      <c r="O14" s="4"/>
      <c r="P14" s="4"/>
    </row>
    <row r="15" spans="1:16" ht="25.5" customHeight="1">
      <c r="A15" s="237" t="s">
        <v>4</v>
      </c>
      <c r="B15" s="238"/>
      <c r="C15" s="282" t="s">
        <v>624</v>
      </c>
      <c r="D15" s="427"/>
      <c r="E15" s="427"/>
      <c r="F15" s="427"/>
      <c r="G15" s="427"/>
      <c r="H15" s="427"/>
      <c r="I15" s="427"/>
      <c r="J15" s="427"/>
      <c r="K15" s="427"/>
      <c r="L15" s="427"/>
      <c r="M15" s="428"/>
      <c r="N15" s="32"/>
      <c r="O15" s="32"/>
      <c r="P15" s="32"/>
    </row>
    <row r="16" spans="1:16" ht="16.5" customHeight="1">
      <c r="A16" s="57"/>
      <c r="B16" s="58"/>
      <c r="C16" s="4"/>
      <c r="D16" s="4"/>
      <c r="E16" s="4"/>
      <c r="F16" s="4"/>
      <c r="G16" s="4"/>
      <c r="H16" s="4"/>
      <c r="I16" s="4"/>
      <c r="J16" s="4"/>
      <c r="K16" s="4"/>
      <c r="L16" s="4"/>
      <c r="M16" s="4"/>
      <c r="N16" s="4"/>
      <c r="O16" s="4"/>
      <c r="P16" s="4"/>
    </row>
    <row r="17" spans="1:16" ht="9" customHeight="1">
      <c r="A17" s="56"/>
      <c r="C17" s="2"/>
      <c r="D17" s="2"/>
      <c r="E17" s="2"/>
      <c r="F17" s="2"/>
      <c r="G17" s="2"/>
      <c r="H17" s="2"/>
      <c r="I17" s="2"/>
      <c r="J17" s="2"/>
      <c r="K17" s="2"/>
      <c r="L17" s="2"/>
      <c r="M17" s="2"/>
      <c r="N17" s="2"/>
      <c r="O17" s="2"/>
      <c r="P17" s="2"/>
    </row>
    <row r="18" spans="1:16" ht="9" customHeight="1">
      <c r="A18" s="3"/>
      <c r="C18" s="2"/>
      <c r="D18" s="2"/>
      <c r="E18" s="2"/>
      <c r="F18" s="2"/>
      <c r="G18" s="2"/>
      <c r="H18" s="2"/>
      <c r="I18" s="2"/>
      <c r="J18" s="2"/>
      <c r="K18" s="2"/>
      <c r="L18" s="2"/>
      <c r="M18" s="2"/>
      <c r="N18" s="2"/>
      <c r="O18" s="2"/>
      <c r="P18" s="2"/>
    </row>
    <row r="19" spans="1:16" ht="18.75" customHeight="1">
      <c r="A19" s="3" t="s">
        <v>12</v>
      </c>
      <c r="C19" s="2"/>
      <c r="D19" s="2"/>
      <c r="E19" s="2"/>
      <c r="F19" s="2"/>
      <c r="G19" s="2"/>
      <c r="H19" s="2"/>
      <c r="I19" s="2"/>
      <c r="J19" s="2"/>
      <c r="K19" s="2"/>
      <c r="L19" s="2"/>
      <c r="M19" s="2"/>
      <c r="N19" s="2"/>
      <c r="O19" s="2"/>
      <c r="P19" s="2"/>
    </row>
    <row r="20" spans="1:16" ht="9" customHeight="1">
      <c r="A20" s="3"/>
      <c r="C20" s="2"/>
      <c r="D20" s="2"/>
      <c r="E20" s="2"/>
      <c r="F20" s="2"/>
      <c r="G20" s="2"/>
      <c r="H20" s="2"/>
      <c r="I20" s="2"/>
      <c r="J20" s="2"/>
      <c r="K20" s="2"/>
      <c r="L20" s="2"/>
      <c r="M20" s="2"/>
      <c r="N20" s="2"/>
      <c r="O20" s="2"/>
      <c r="P20" s="2"/>
    </row>
    <row r="21" spans="1:16" s="80" customFormat="1" ht="63.75">
      <c r="A21" s="106" t="s">
        <v>20</v>
      </c>
      <c r="B21" s="232" t="s">
        <v>2</v>
      </c>
      <c r="C21" s="233"/>
      <c r="D21" s="233"/>
      <c r="E21" s="234"/>
      <c r="F21" s="107" t="s">
        <v>21</v>
      </c>
      <c r="G21" s="106" t="s">
        <v>22</v>
      </c>
      <c r="H21" s="106" t="s">
        <v>13</v>
      </c>
      <c r="I21" s="106" t="s">
        <v>8</v>
      </c>
      <c r="J21" s="106" t="s">
        <v>9</v>
      </c>
      <c r="K21" s="106" t="s">
        <v>10</v>
      </c>
      <c r="L21" s="106" t="s">
        <v>11</v>
      </c>
      <c r="M21" s="106" t="s">
        <v>23</v>
      </c>
      <c r="N21" s="106" t="s">
        <v>47</v>
      </c>
      <c r="O21" s="106" t="s">
        <v>14</v>
      </c>
      <c r="P21" s="106" t="s">
        <v>48</v>
      </c>
    </row>
    <row r="22" spans="1:16" s="80" customFormat="1" ht="96.75" customHeight="1">
      <c r="A22" s="33">
        <v>1</v>
      </c>
      <c r="B22" s="429" t="s">
        <v>268</v>
      </c>
      <c r="C22" s="430"/>
      <c r="D22" s="430"/>
      <c r="E22" s="431"/>
      <c r="F22" s="91" t="s">
        <v>269</v>
      </c>
      <c r="G22" s="82" t="s">
        <v>270</v>
      </c>
      <c r="H22" s="91" t="s">
        <v>254</v>
      </c>
      <c r="I22" s="91" t="s">
        <v>255</v>
      </c>
      <c r="J22" s="12">
        <v>1</v>
      </c>
      <c r="K22" s="83">
        <v>42825</v>
      </c>
      <c r="L22" s="14"/>
      <c r="M22" s="152">
        <v>1</v>
      </c>
      <c r="N22" s="65"/>
      <c r="O22" s="163" t="s">
        <v>271</v>
      </c>
      <c r="P22" s="91" t="s">
        <v>43</v>
      </c>
    </row>
    <row r="23" spans="1:16" ht="103.5" customHeight="1">
      <c r="A23" s="33">
        <v>2</v>
      </c>
      <c r="B23" s="429" t="str">
        <f>'[1]Hoja1'!D7</f>
        <v>La política de gestión documental no incluye el componente de cooperación, articulación y coordinación entre las diferentes áreas, incumpliendo lo establecido en el Decreto 1080 de 2015 Artículo 2.8.2.5.6 Componentes de la política de gestión documental.</v>
      </c>
      <c r="C23" s="430"/>
      <c r="D23" s="430"/>
      <c r="E23" s="431"/>
      <c r="F23" s="91" t="s">
        <v>269</v>
      </c>
      <c r="G23" s="82" t="s">
        <v>272</v>
      </c>
      <c r="H23" s="91" t="s">
        <v>254</v>
      </c>
      <c r="I23" s="91" t="s">
        <v>255</v>
      </c>
      <c r="J23" s="91">
        <v>1</v>
      </c>
      <c r="K23" s="83">
        <v>43100</v>
      </c>
      <c r="L23" s="82"/>
      <c r="M23" s="152">
        <v>0.2</v>
      </c>
      <c r="N23" s="165" t="s">
        <v>700</v>
      </c>
      <c r="O23" s="91" t="str">
        <f>'[1]Hoja1'!J7</f>
        <v>Pieza Grafica.</v>
      </c>
      <c r="P23" s="91" t="s">
        <v>43</v>
      </c>
    </row>
    <row r="24" spans="1:16" ht="155.25" customHeight="1">
      <c r="A24" s="33">
        <v>3</v>
      </c>
      <c r="B24" s="429" t="str">
        <f>'[1]Hoja1'!D8</f>
        <v>El plan de acción de la auditoria 2015, no se cumplió en su totalidad, ya que no se evidenció la divulgación y capacitación en las Tablas de retención documental; teniendo en cuenta que se encuentran en el proceso de convalidación por parte del Archivo Ge</v>
      </c>
      <c r="C24" s="430"/>
      <c r="D24" s="430"/>
      <c r="E24" s="431"/>
      <c r="F24" s="91" t="s">
        <v>165</v>
      </c>
      <c r="G24" s="82" t="s">
        <v>273</v>
      </c>
      <c r="H24" s="91" t="s">
        <v>254</v>
      </c>
      <c r="I24" s="91" t="s">
        <v>255</v>
      </c>
      <c r="J24" s="91">
        <v>1</v>
      </c>
      <c r="K24" s="83">
        <v>42886</v>
      </c>
      <c r="L24" s="82"/>
      <c r="M24" s="152">
        <v>0.2</v>
      </c>
      <c r="N24" s="165" t="s">
        <v>701</v>
      </c>
      <c r="O24" s="91" t="str">
        <f>'[1]Hoja1'!J8</f>
        <v>Control de asistencia de reuniones realizadas con las áreas y matrix de seguimiento en excel</v>
      </c>
      <c r="P24" s="91" t="s">
        <v>258</v>
      </c>
    </row>
    <row r="25" spans="1:16" ht="111" customHeight="1">
      <c r="A25" s="33">
        <v>4</v>
      </c>
      <c r="B25" s="429" t="s">
        <v>274</v>
      </c>
      <c r="C25" s="430"/>
      <c r="D25" s="430"/>
      <c r="E25" s="431"/>
      <c r="F25" s="91" t="s">
        <v>165</v>
      </c>
      <c r="G25" s="82" t="s">
        <v>275</v>
      </c>
      <c r="H25" s="91" t="s">
        <v>254</v>
      </c>
      <c r="I25" s="91" t="s">
        <v>276</v>
      </c>
      <c r="J25" s="91">
        <v>1</v>
      </c>
      <c r="K25" s="83">
        <v>42886</v>
      </c>
      <c r="L25" s="164"/>
      <c r="M25" s="152">
        <v>1</v>
      </c>
      <c r="N25" s="65"/>
      <c r="O25" s="41" t="s">
        <v>277</v>
      </c>
      <c r="P25" s="12" t="s">
        <v>43</v>
      </c>
    </row>
    <row r="26" spans="1:16" ht="79.5" customHeight="1">
      <c r="A26" s="33">
        <v>5</v>
      </c>
      <c r="B26" s="429" t="s">
        <v>274</v>
      </c>
      <c r="C26" s="430"/>
      <c r="D26" s="430"/>
      <c r="E26" s="431"/>
      <c r="F26" s="91" t="s">
        <v>165</v>
      </c>
      <c r="G26" s="82" t="s">
        <v>278</v>
      </c>
      <c r="H26" s="91" t="s">
        <v>254</v>
      </c>
      <c r="I26" s="91" t="s">
        <v>279</v>
      </c>
      <c r="J26" s="91">
        <v>1</v>
      </c>
      <c r="K26" s="83">
        <v>42886</v>
      </c>
      <c r="L26" s="82"/>
      <c r="M26" s="152">
        <v>1</v>
      </c>
      <c r="N26" s="65"/>
      <c r="O26" s="41" t="s">
        <v>280</v>
      </c>
      <c r="P26" s="12" t="s">
        <v>43</v>
      </c>
    </row>
    <row r="27" ht="3" customHeight="1">
      <c r="M27" s="175"/>
    </row>
    <row r="28" ht="12.75">
      <c r="A28" s="3" t="s">
        <v>1</v>
      </c>
    </row>
    <row r="29" spans="1:12" ht="17.25" customHeight="1">
      <c r="A29" s="270" t="s">
        <v>4</v>
      </c>
      <c r="B29" s="270"/>
      <c r="C29" s="271"/>
      <c r="D29" s="220" t="s">
        <v>607</v>
      </c>
      <c r="E29" s="221"/>
      <c r="F29" s="221"/>
      <c r="G29" s="221"/>
      <c r="H29" s="221"/>
      <c r="I29" s="221"/>
      <c r="J29" s="221"/>
      <c r="K29" s="221"/>
      <c r="L29" s="222"/>
    </row>
    <row r="30" spans="1:12" ht="17.25" customHeight="1">
      <c r="A30" s="270"/>
      <c r="B30" s="270"/>
      <c r="C30" s="271"/>
      <c r="D30" s="223"/>
      <c r="E30" s="224"/>
      <c r="F30" s="224"/>
      <c r="G30" s="224"/>
      <c r="H30" s="224"/>
      <c r="I30" s="224"/>
      <c r="J30" s="224"/>
      <c r="K30" s="224"/>
      <c r="L30" s="225"/>
    </row>
    <row r="33" ht="13.5" thickBot="1"/>
    <row r="34" spans="1:7" ht="25.5">
      <c r="A34" s="268" t="s">
        <v>16</v>
      </c>
      <c r="B34" s="269"/>
      <c r="C34" s="269"/>
      <c r="D34" s="269"/>
      <c r="E34" s="269"/>
      <c r="F34" s="168" t="s">
        <v>265</v>
      </c>
      <c r="G34" s="169" t="s">
        <v>15</v>
      </c>
    </row>
    <row r="35" spans="1:7" ht="44.25" customHeight="1">
      <c r="A35" s="298" t="s">
        <v>65</v>
      </c>
      <c r="B35" s="299"/>
      <c r="C35" s="299"/>
      <c r="D35" s="299"/>
      <c r="E35" s="300"/>
      <c r="F35" s="117">
        <f>+AVERAGE(M22:M26)</f>
        <v>0.6799999999999999</v>
      </c>
      <c r="G35" s="72">
        <f>+AVERAGE(100%,100%,100%,100%,100%)</f>
        <v>1</v>
      </c>
    </row>
    <row r="36" spans="1:7" ht="48.75" customHeight="1">
      <c r="A36" s="432" t="s">
        <v>66</v>
      </c>
      <c r="B36" s="324"/>
      <c r="C36" s="324"/>
      <c r="D36" s="324"/>
      <c r="E36" s="325"/>
      <c r="F36" s="71">
        <f>AVERAGE(M22:M26)</f>
        <v>0.6799999999999999</v>
      </c>
      <c r="G36" s="72">
        <v>1</v>
      </c>
    </row>
  </sheetData>
  <sheetProtection/>
  <mergeCells count="32">
    <mergeCell ref="I6:I7"/>
    <mergeCell ref="A1:B4"/>
    <mergeCell ref="C1:K4"/>
    <mergeCell ref="L1:M1"/>
    <mergeCell ref="L2:M2"/>
    <mergeCell ref="L3:M3"/>
    <mergeCell ref="L4:M4"/>
    <mergeCell ref="K6:L7"/>
    <mergeCell ref="M6:M7"/>
    <mergeCell ref="C9:M9"/>
    <mergeCell ref="A11:B11"/>
    <mergeCell ref="C11:M11"/>
    <mergeCell ref="A13:B13"/>
    <mergeCell ref="C13:M13"/>
    <mergeCell ref="A6:B7"/>
    <mergeCell ref="C6:C7"/>
    <mergeCell ref="D6:E7"/>
    <mergeCell ref="F6:F7"/>
    <mergeCell ref="H6:H7"/>
    <mergeCell ref="A15:B15"/>
    <mergeCell ref="C15:M15"/>
    <mergeCell ref="B21:E21"/>
    <mergeCell ref="B22:E22"/>
    <mergeCell ref="B23:E23"/>
    <mergeCell ref="B24:E24"/>
    <mergeCell ref="A36:E36"/>
    <mergeCell ref="B25:E25"/>
    <mergeCell ref="B26:E26"/>
    <mergeCell ref="A29:C30"/>
    <mergeCell ref="D29:L30"/>
    <mergeCell ref="A34:E34"/>
    <mergeCell ref="A35:E3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Q40"/>
  <sheetViews>
    <sheetView zoomScalePageLayoutView="0" workbookViewId="0" topLeftCell="A1">
      <selection activeCell="C13" sqref="C13:M13"/>
    </sheetView>
  </sheetViews>
  <sheetFormatPr defaultColWidth="11.421875" defaultRowHeight="15"/>
  <cols>
    <col min="1" max="1" width="10.00390625" style="1" customWidth="1"/>
    <col min="2" max="2" width="18.8515625" style="1" customWidth="1"/>
    <col min="3" max="3" width="16.28125" style="1" customWidth="1"/>
    <col min="4" max="4" width="15.140625" style="1" customWidth="1"/>
    <col min="5" max="5" width="16.57421875" style="1" customWidth="1"/>
    <col min="6" max="6" width="17.7109375" style="1" customWidth="1"/>
    <col min="7" max="7" width="40.28125" style="1" customWidth="1"/>
    <col min="8" max="8" width="25.8515625" style="1" customWidth="1"/>
    <col min="9" max="9" width="21.7109375" style="1" customWidth="1"/>
    <col min="10" max="10" width="9.140625" style="1" bestFit="1" customWidth="1"/>
    <col min="11" max="11" width="12.140625" style="1" bestFit="1" customWidth="1"/>
    <col min="12" max="12" width="12.7109375" style="1" bestFit="1" customWidth="1"/>
    <col min="13" max="13" width="17.00390625" style="1" bestFit="1" customWidth="1"/>
    <col min="14" max="14" width="15.140625" style="1" customWidth="1"/>
    <col min="15" max="15" width="85.28125" style="1" customWidth="1"/>
    <col min="16" max="16" width="15.7109375" style="1" customWidth="1"/>
    <col min="17" max="16384" width="11.421875" style="1" customWidth="1"/>
  </cols>
  <sheetData>
    <row r="1" spans="1:13" ht="15" customHeight="1">
      <c r="A1" s="250"/>
      <c r="B1" s="251"/>
      <c r="C1" s="241" t="s">
        <v>18</v>
      </c>
      <c r="D1" s="242"/>
      <c r="E1" s="242"/>
      <c r="F1" s="242"/>
      <c r="G1" s="242"/>
      <c r="H1" s="242"/>
      <c r="I1" s="242"/>
      <c r="J1" s="242"/>
      <c r="K1" s="243"/>
      <c r="L1" s="256"/>
      <c r="M1" s="257"/>
    </row>
    <row r="2" spans="1:13" ht="15" customHeight="1">
      <c r="A2" s="252"/>
      <c r="B2" s="253"/>
      <c r="C2" s="244"/>
      <c r="D2" s="245"/>
      <c r="E2" s="245"/>
      <c r="F2" s="245"/>
      <c r="G2" s="245"/>
      <c r="H2" s="245"/>
      <c r="I2" s="245"/>
      <c r="J2" s="245"/>
      <c r="K2" s="246"/>
      <c r="L2" s="258"/>
      <c r="M2" s="259"/>
    </row>
    <row r="3" spans="1:13" ht="15" customHeight="1">
      <c r="A3" s="252"/>
      <c r="B3" s="253"/>
      <c r="C3" s="244"/>
      <c r="D3" s="245"/>
      <c r="E3" s="245"/>
      <c r="F3" s="245"/>
      <c r="G3" s="245"/>
      <c r="H3" s="245"/>
      <c r="I3" s="245"/>
      <c r="J3" s="245"/>
      <c r="K3" s="246"/>
      <c r="L3" s="260"/>
      <c r="M3" s="261"/>
    </row>
    <row r="4" spans="1:13" ht="15" customHeight="1" thickBot="1">
      <c r="A4" s="254"/>
      <c r="B4" s="255"/>
      <c r="C4" s="247"/>
      <c r="D4" s="248"/>
      <c r="E4" s="248"/>
      <c r="F4" s="248"/>
      <c r="G4" s="248"/>
      <c r="H4" s="248"/>
      <c r="I4" s="248"/>
      <c r="J4" s="248"/>
      <c r="K4" s="249"/>
      <c r="L4" s="235"/>
      <c r="M4" s="236"/>
    </row>
    <row r="5" ht="12.75">
      <c r="A5" s="3"/>
    </row>
    <row r="6" spans="1:13" ht="16.5" customHeight="1">
      <c r="A6" s="262" t="s">
        <v>5</v>
      </c>
      <c r="B6" s="262"/>
      <c r="C6" s="229">
        <v>42719</v>
      </c>
      <c r="D6" s="262" t="s">
        <v>6</v>
      </c>
      <c r="E6" s="262"/>
      <c r="F6" s="229">
        <v>42733</v>
      </c>
      <c r="H6" s="231" t="s">
        <v>7</v>
      </c>
      <c r="I6" s="229">
        <v>43100</v>
      </c>
      <c r="K6" s="231" t="s">
        <v>29</v>
      </c>
      <c r="L6" s="267"/>
      <c r="M6" s="229">
        <f>+MAX(K22:K31)</f>
        <v>42947</v>
      </c>
    </row>
    <row r="7" spans="1:13" ht="27.75" customHeight="1">
      <c r="A7" s="262"/>
      <c r="B7" s="262"/>
      <c r="C7" s="230"/>
      <c r="D7" s="262"/>
      <c r="E7" s="262"/>
      <c r="F7" s="230"/>
      <c r="H7" s="231"/>
      <c r="I7" s="230"/>
      <c r="K7" s="231"/>
      <c r="L7" s="267"/>
      <c r="M7" s="230"/>
    </row>
    <row r="8" ht="16.5" customHeight="1">
      <c r="A8" s="3"/>
    </row>
    <row r="9" spans="1:13" ht="24" customHeight="1">
      <c r="A9" s="56" t="s">
        <v>0</v>
      </c>
      <c r="C9" s="282" t="s">
        <v>281</v>
      </c>
      <c r="D9" s="427"/>
      <c r="E9" s="427"/>
      <c r="F9" s="427"/>
      <c r="G9" s="427"/>
      <c r="H9" s="427"/>
      <c r="I9" s="427"/>
      <c r="J9" s="427"/>
      <c r="K9" s="427"/>
      <c r="L9" s="427"/>
      <c r="M9" s="428"/>
    </row>
    <row r="10" spans="1:13" ht="21" customHeight="1">
      <c r="A10" s="56"/>
      <c r="C10" s="2"/>
      <c r="D10" s="2"/>
      <c r="E10" s="2"/>
      <c r="F10" s="2"/>
      <c r="G10" s="2"/>
      <c r="H10" s="2"/>
      <c r="I10" s="2"/>
      <c r="J10" s="2"/>
      <c r="K10" s="2"/>
      <c r="L10" s="2"/>
      <c r="M10" s="2"/>
    </row>
    <row r="11" spans="1:13" ht="24.75" customHeight="1">
      <c r="A11" s="237" t="s">
        <v>19</v>
      </c>
      <c r="B11" s="238"/>
      <c r="C11" s="282" t="s">
        <v>282</v>
      </c>
      <c r="D11" s="427"/>
      <c r="E11" s="427"/>
      <c r="F11" s="427"/>
      <c r="G11" s="427"/>
      <c r="H11" s="427"/>
      <c r="I11" s="427"/>
      <c r="J11" s="427"/>
      <c r="K11" s="427"/>
      <c r="L11" s="427"/>
      <c r="M11" s="428"/>
    </row>
    <row r="12" spans="1:13" ht="12" customHeight="1">
      <c r="A12" s="57"/>
      <c r="B12" s="58"/>
      <c r="C12" s="4"/>
      <c r="D12" s="4"/>
      <c r="E12" s="4"/>
      <c r="F12" s="4"/>
      <c r="G12" s="4"/>
      <c r="H12" s="4"/>
      <c r="I12" s="4"/>
      <c r="J12" s="4"/>
      <c r="K12" s="4"/>
      <c r="L12" s="4"/>
      <c r="M12" s="4"/>
    </row>
    <row r="13" spans="1:13" ht="29.25" customHeight="1">
      <c r="A13" s="237" t="s">
        <v>3</v>
      </c>
      <c r="B13" s="238"/>
      <c r="C13" s="441" t="s">
        <v>711</v>
      </c>
      <c r="D13" s="442"/>
      <c r="E13" s="442"/>
      <c r="F13" s="442"/>
      <c r="G13" s="442"/>
      <c r="H13" s="442"/>
      <c r="I13" s="442"/>
      <c r="J13" s="442"/>
      <c r="K13" s="442"/>
      <c r="L13" s="442"/>
      <c r="M13" s="443"/>
    </row>
    <row r="14" spans="1:13" ht="10.5" customHeight="1">
      <c r="A14" s="57"/>
      <c r="B14" s="58"/>
      <c r="C14" s="4"/>
      <c r="D14" s="4"/>
      <c r="E14" s="4"/>
      <c r="F14" s="4"/>
      <c r="G14" s="4"/>
      <c r="H14" s="4"/>
      <c r="I14" s="4"/>
      <c r="J14" s="4"/>
      <c r="K14" s="4"/>
      <c r="L14" s="4"/>
      <c r="M14" s="4"/>
    </row>
    <row r="15" spans="1:13" ht="19.5" customHeight="1">
      <c r="A15" s="237" t="s">
        <v>4</v>
      </c>
      <c r="B15" s="238"/>
      <c r="C15" s="282" t="s">
        <v>624</v>
      </c>
      <c r="D15" s="427"/>
      <c r="E15" s="427"/>
      <c r="F15" s="427"/>
      <c r="G15" s="427"/>
      <c r="H15" s="427"/>
      <c r="I15" s="427"/>
      <c r="J15" s="427"/>
      <c r="K15" s="427"/>
      <c r="L15" s="427"/>
      <c r="M15" s="428"/>
    </row>
    <row r="16" spans="1:13" ht="16.5" customHeight="1">
      <c r="A16" s="57"/>
      <c r="B16" s="58"/>
      <c r="C16" s="4"/>
      <c r="D16" s="4"/>
      <c r="E16" s="4"/>
      <c r="F16" s="4"/>
      <c r="G16" s="4"/>
      <c r="H16" s="4"/>
      <c r="I16" s="4"/>
      <c r="J16" s="4"/>
      <c r="K16" s="4"/>
      <c r="L16" s="4"/>
      <c r="M16" s="4"/>
    </row>
    <row r="17" spans="1:13" ht="9" customHeight="1">
      <c r="A17" s="56"/>
      <c r="C17" s="2"/>
      <c r="D17" s="2"/>
      <c r="E17" s="2"/>
      <c r="F17" s="2"/>
      <c r="G17" s="2"/>
      <c r="H17" s="2"/>
      <c r="I17" s="2"/>
      <c r="J17" s="2"/>
      <c r="K17" s="2"/>
      <c r="L17" s="2"/>
      <c r="M17" s="2"/>
    </row>
    <row r="18" spans="1:13" ht="9" customHeight="1">
      <c r="A18" s="3"/>
      <c r="C18" s="2"/>
      <c r="D18" s="2"/>
      <c r="E18" s="2"/>
      <c r="F18" s="2"/>
      <c r="G18" s="2"/>
      <c r="H18" s="2"/>
      <c r="I18" s="2"/>
      <c r="J18" s="2"/>
      <c r="K18" s="2"/>
      <c r="L18" s="2"/>
      <c r="M18" s="2"/>
    </row>
    <row r="19" spans="1:13" ht="18.75" customHeight="1">
      <c r="A19" s="3" t="s">
        <v>12</v>
      </c>
      <c r="C19" s="2"/>
      <c r="D19" s="2"/>
      <c r="E19" s="2"/>
      <c r="F19" s="2"/>
      <c r="G19" s="2"/>
      <c r="H19" s="2"/>
      <c r="I19" s="2"/>
      <c r="J19" s="2"/>
      <c r="K19" s="2"/>
      <c r="L19" s="2"/>
      <c r="M19" s="2"/>
    </row>
    <row r="20" spans="1:13" ht="9" customHeight="1">
      <c r="A20" s="3"/>
      <c r="C20" s="2"/>
      <c r="D20" s="2"/>
      <c r="E20" s="2"/>
      <c r="F20" s="2"/>
      <c r="G20" s="2"/>
      <c r="H20" s="2"/>
      <c r="I20" s="2"/>
      <c r="J20" s="2"/>
      <c r="K20" s="2"/>
      <c r="L20" s="2"/>
      <c r="M20" s="2"/>
    </row>
    <row r="21" spans="1:16" s="80" customFormat="1" ht="63.75">
      <c r="A21" s="106" t="s">
        <v>20</v>
      </c>
      <c r="B21" s="232" t="s">
        <v>2</v>
      </c>
      <c r="C21" s="233"/>
      <c r="D21" s="233"/>
      <c r="E21" s="234"/>
      <c r="F21" s="107" t="s">
        <v>21</v>
      </c>
      <c r="G21" s="106" t="s">
        <v>22</v>
      </c>
      <c r="H21" s="106" t="s">
        <v>13</v>
      </c>
      <c r="I21" s="106" t="s">
        <v>8</v>
      </c>
      <c r="J21" s="106" t="s">
        <v>9</v>
      </c>
      <c r="K21" s="106" t="s">
        <v>10</v>
      </c>
      <c r="L21" s="106" t="s">
        <v>11</v>
      </c>
      <c r="M21" s="106" t="s">
        <v>23</v>
      </c>
      <c r="N21" s="106" t="s">
        <v>47</v>
      </c>
      <c r="O21" s="106" t="s">
        <v>14</v>
      </c>
      <c r="P21" s="106" t="s">
        <v>48</v>
      </c>
    </row>
    <row r="22" spans="1:16" s="80" customFormat="1" ht="114" customHeight="1">
      <c r="A22" s="33">
        <v>1</v>
      </c>
      <c r="B22" s="438" t="s">
        <v>283</v>
      </c>
      <c r="C22" s="439"/>
      <c r="D22" s="439"/>
      <c r="E22" s="440"/>
      <c r="F22" s="82" t="s">
        <v>284</v>
      </c>
      <c r="G22" s="163" t="s">
        <v>285</v>
      </c>
      <c r="H22" s="91" t="s">
        <v>286</v>
      </c>
      <c r="I22" s="43" t="s">
        <v>255</v>
      </c>
      <c r="J22" s="12">
        <v>1</v>
      </c>
      <c r="K22" s="83">
        <v>42825</v>
      </c>
      <c r="L22" s="12"/>
      <c r="M22" s="152">
        <v>1</v>
      </c>
      <c r="N22" s="12"/>
      <c r="O22" s="41" t="s">
        <v>287</v>
      </c>
      <c r="P22" s="91" t="s">
        <v>43</v>
      </c>
    </row>
    <row r="23" spans="1:16" s="80" customFormat="1" ht="158.25" customHeight="1">
      <c r="A23" s="33">
        <v>2</v>
      </c>
      <c r="B23" s="438" t="s">
        <v>283</v>
      </c>
      <c r="C23" s="439" t="s">
        <v>283</v>
      </c>
      <c r="D23" s="439" t="s">
        <v>283</v>
      </c>
      <c r="E23" s="440" t="s">
        <v>283</v>
      </c>
      <c r="F23" s="82" t="s">
        <v>284</v>
      </c>
      <c r="G23" s="163" t="s">
        <v>288</v>
      </c>
      <c r="H23" s="91" t="s">
        <v>286</v>
      </c>
      <c r="I23" s="43" t="s">
        <v>255</v>
      </c>
      <c r="J23" s="12">
        <v>1</v>
      </c>
      <c r="K23" s="83">
        <v>42855</v>
      </c>
      <c r="L23" s="12"/>
      <c r="M23" s="152">
        <v>1</v>
      </c>
      <c r="N23" s="12"/>
      <c r="O23" s="41" t="s">
        <v>289</v>
      </c>
      <c r="P23" s="91" t="s">
        <v>43</v>
      </c>
    </row>
    <row r="24" spans="1:17" s="80" customFormat="1" ht="282.75" customHeight="1">
      <c r="A24" s="33">
        <v>3</v>
      </c>
      <c r="B24" s="438" t="s">
        <v>283</v>
      </c>
      <c r="C24" s="439" t="s">
        <v>283</v>
      </c>
      <c r="D24" s="439" t="s">
        <v>283</v>
      </c>
      <c r="E24" s="440" t="s">
        <v>283</v>
      </c>
      <c r="F24" s="82" t="s">
        <v>290</v>
      </c>
      <c r="G24" s="41" t="s">
        <v>291</v>
      </c>
      <c r="H24" s="12" t="s">
        <v>286</v>
      </c>
      <c r="I24" s="43" t="s">
        <v>255</v>
      </c>
      <c r="J24" s="12">
        <v>1</v>
      </c>
      <c r="K24" s="83">
        <v>42886</v>
      </c>
      <c r="L24" s="176"/>
      <c r="M24" s="152">
        <v>0.8</v>
      </c>
      <c r="N24" s="43" t="s">
        <v>292</v>
      </c>
      <c r="O24" s="176" t="s">
        <v>293</v>
      </c>
      <c r="P24" s="12" t="s">
        <v>43</v>
      </c>
      <c r="Q24" s="177"/>
    </row>
    <row r="25" spans="1:16" s="80" customFormat="1" ht="164.25" customHeight="1">
      <c r="A25" s="33">
        <v>4</v>
      </c>
      <c r="B25" s="433" t="s">
        <v>283</v>
      </c>
      <c r="C25" s="434" t="s">
        <v>283</v>
      </c>
      <c r="D25" s="434" t="s">
        <v>283</v>
      </c>
      <c r="E25" s="435" t="s">
        <v>283</v>
      </c>
      <c r="F25" s="178" t="s">
        <v>290</v>
      </c>
      <c r="G25" s="163" t="s">
        <v>294</v>
      </c>
      <c r="H25" s="91" t="s">
        <v>295</v>
      </c>
      <c r="I25" s="43" t="s">
        <v>255</v>
      </c>
      <c r="J25" s="12">
        <v>1</v>
      </c>
      <c r="K25" s="83">
        <v>42947</v>
      </c>
      <c r="L25" s="12"/>
      <c r="M25" s="152">
        <v>1</v>
      </c>
      <c r="N25" s="12"/>
      <c r="O25" s="41" t="s">
        <v>296</v>
      </c>
      <c r="P25" s="91" t="s">
        <v>43</v>
      </c>
    </row>
    <row r="26" spans="1:16" s="80" customFormat="1" ht="219" customHeight="1">
      <c r="A26" s="33">
        <v>5</v>
      </c>
      <c r="B26" s="433" t="s">
        <v>283</v>
      </c>
      <c r="C26" s="434" t="s">
        <v>283</v>
      </c>
      <c r="D26" s="434" t="s">
        <v>283</v>
      </c>
      <c r="E26" s="435" t="s">
        <v>283</v>
      </c>
      <c r="F26" s="178" t="s">
        <v>290</v>
      </c>
      <c r="G26" s="163" t="s">
        <v>297</v>
      </c>
      <c r="H26" s="91" t="s">
        <v>295</v>
      </c>
      <c r="I26" s="43" t="s">
        <v>255</v>
      </c>
      <c r="J26" s="12">
        <v>1</v>
      </c>
      <c r="K26" s="83">
        <v>42947</v>
      </c>
      <c r="L26" s="12"/>
      <c r="M26" s="152">
        <v>1</v>
      </c>
      <c r="N26" s="12"/>
      <c r="O26" s="41" t="s">
        <v>298</v>
      </c>
      <c r="P26" s="91" t="s">
        <v>43</v>
      </c>
    </row>
    <row r="27" spans="1:16" s="80" customFormat="1" ht="106.5" customHeight="1">
      <c r="A27" s="33">
        <v>6</v>
      </c>
      <c r="B27" s="433" t="s">
        <v>283</v>
      </c>
      <c r="C27" s="434" t="s">
        <v>283</v>
      </c>
      <c r="D27" s="434" t="s">
        <v>283</v>
      </c>
      <c r="E27" s="435" t="s">
        <v>283</v>
      </c>
      <c r="F27" s="178" t="s">
        <v>290</v>
      </c>
      <c r="G27" s="163" t="s">
        <v>299</v>
      </c>
      <c r="H27" s="91" t="s">
        <v>300</v>
      </c>
      <c r="I27" s="43" t="s">
        <v>255</v>
      </c>
      <c r="J27" s="91">
        <v>1</v>
      </c>
      <c r="K27" s="83">
        <v>42947</v>
      </c>
      <c r="L27" s="12"/>
      <c r="M27" s="152">
        <v>1</v>
      </c>
      <c r="N27" s="12"/>
      <c r="O27" s="41" t="s">
        <v>301</v>
      </c>
      <c r="P27" s="91" t="s">
        <v>43</v>
      </c>
    </row>
    <row r="28" spans="1:16" s="80" customFormat="1" ht="103.5" customHeight="1">
      <c r="A28" s="33">
        <v>7</v>
      </c>
      <c r="B28" s="433" t="s">
        <v>283</v>
      </c>
      <c r="C28" s="434" t="s">
        <v>283</v>
      </c>
      <c r="D28" s="434" t="s">
        <v>283</v>
      </c>
      <c r="E28" s="435" t="s">
        <v>283</v>
      </c>
      <c r="F28" s="178" t="s">
        <v>290</v>
      </c>
      <c r="G28" s="163" t="s">
        <v>302</v>
      </c>
      <c r="H28" s="91" t="s">
        <v>303</v>
      </c>
      <c r="I28" s="43" t="s">
        <v>255</v>
      </c>
      <c r="J28" s="12">
        <v>1</v>
      </c>
      <c r="K28" s="83">
        <v>42947</v>
      </c>
      <c r="L28" s="12"/>
      <c r="M28" s="152">
        <v>1</v>
      </c>
      <c r="N28" s="12"/>
      <c r="O28" s="69" t="s">
        <v>304</v>
      </c>
      <c r="P28" s="91" t="s">
        <v>43</v>
      </c>
    </row>
    <row r="29" spans="1:16" ht="108.75" customHeight="1">
      <c r="A29" s="33">
        <v>8</v>
      </c>
      <c r="B29" s="438" t="s">
        <v>305</v>
      </c>
      <c r="C29" s="439" t="s">
        <v>305</v>
      </c>
      <c r="D29" s="439" t="s">
        <v>305</v>
      </c>
      <c r="E29" s="440" t="s">
        <v>305</v>
      </c>
      <c r="F29" s="91" t="s">
        <v>306</v>
      </c>
      <c r="G29" s="163" t="s">
        <v>307</v>
      </c>
      <c r="H29" s="132" t="s">
        <v>254</v>
      </c>
      <c r="I29" s="43" t="s">
        <v>255</v>
      </c>
      <c r="J29" s="12">
        <v>1</v>
      </c>
      <c r="K29" s="83">
        <v>42825</v>
      </c>
      <c r="L29" s="52"/>
      <c r="M29" s="152">
        <v>1</v>
      </c>
      <c r="N29" s="52"/>
      <c r="O29" s="41" t="s">
        <v>308</v>
      </c>
      <c r="P29" s="91" t="s">
        <v>43</v>
      </c>
    </row>
    <row r="30" spans="1:16" ht="297" customHeight="1">
      <c r="A30" s="33">
        <v>9</v>
      </c>
      <c r="B30" s="433" t="s">
        <v>305</v>
      </c>
      <c r="C30" s="434" t="s">
        <v>305</v>
      </c>
      <c r="D30" s="434" t="s">
        <v>305</v>
      </c>
      <c r="E30" s="435" t="s">
        <v>305</v>
      </c>
      <c r="F30" s="91" t="s">
        <v>306</v>
      </c>
      <c r="G30" s="163" t="s">
        <v>309</v>
      </c>
      <c r="H30" s="132" t="s">
        <v>254</v>
      </c>
      <c r="I30" s="43" t="s">
        <v>255</v>
      </c>
      <c r="J30" s="91">
        <v>1</v>
      </c>
      <c r="K30" s="83">
        <v>42825</v>
      </c>
      <c r="L30" s="52"/>
      <c r="M30" s="152">
        <v>1</v>
      </c>
      <c r="N30" s="52"/>
      <c r="O30" s="41" t="s">
        <v>310</v>
      </c>
      <c r="P30" s="91" t="s">
        <v>43</v>
      </c>
    </row>
    <row r="31" spans="1:16" ht="231.75" customHeight="1">
      <c r="A31" s="33">
        <v>10</v>
      </c>
      <c r="B31" s="433" t="s">
        <v>305</v>
      </c>
      <c r="C31" s="434"/>
      <c r="D31" s="434"/>
      <c r="E31" s="435"/>
      <c r="F31" s="91" t="s">
        <v>306</v>
      </c>
      <c r="G31" s="179" t="s">
        <v>311</v>
      </c>
      <c r="H31" s="132" t="s">
        <v>254</v>
      </c>
      <c r="I31" s="43" t="s">
        <v>255</v>
      </c>
      <c r="J31" s="12">
        <v>1</v>
      </c>
      <c r="K31" s="83">
        <v>42825</v>
      </c>
      <c r="L31" s="52"/>
      <c r="M31" s="152">
        <v>1</v>
      </c>
      <c r="N31" s="52"/>
      <c r="O31" s="44" t="s">
        <v>312</v>
      </c>
      <c r="P31" s="91" t="s">
        <v>43</v>
      </c>
    </row>
    <row r="32" ht="28.5" customHeight="1">
      <c r="A32" s="3" t="s">
        <v>1</v>
      </c>
    </row>
    <row r="33" spans="1:12" ht="17.25" customHeight="1">
      <c r="A33" s="270" t="s">
        <v>4</v>
      </c>
      <c r="B33" s="270"/>
      <c r="C33" s="271"/>
      <c r="D33" s="220" t="s">
        <v>607</v>
      </c>
      <c r="E33" s="221"/>
      <c r="F33" s="221"/>
      <c r="G33" s="221"/>
      <c r="H33" s="221"/>
      <c r="I33" s="221"/>
      <c r="J33" s="221"/>
      <c r="K33" s="221"/>
      <c r="L33" s="222"/>
    </row>
    <row r="34" spans="1:12" ht="17.25" customHeight="1">
      <c r="A34" s="270"/>
      <c r="B34" s="270"/>
      <c r="C34" s="271"/>
      <c r="D34" s="223"/>
      <c r="E34" s="224"/>
      <c r="F34" s="224"/>
      <c r="G34" s="224"/>
      <c r="H34" s="224"/>
      <c r="I34" s="224"/>
      <c r="J34" s="224"/>
      <c r="K34" s="224"/>
      <c r="L34" s="225"/>
    </row>
    <row r="37" ht="13.5" thickBot="1"/>
    <row r="38" spans="1:7" ht="28.5" customHeight="1">
      <c r="A38" s="436" t="s">
        <v>16</v>
      </c>
      <c r="B38" s="437"/>
      <c r="C38" s="437"/>
      <c r="D38" s="437"/>
      <c r="E38" s="437"/>
      <c r="F38" s="168" t="s">
        <v>17</v>
      </c>
      <c r="G38" s="169" t="s">
        <v>15</v>
      </c>
    </row>
    <row r="39" spans="1:7" ht="39.75" customHeight="1">
      <c r="A39" s="432" t="s">
        <v>65</v>
      </c>
      <c r="B39" s="324"/>
      <c r="C39" s="324"/>
      <c r="D39" s="324"/>
      <c r="E39" s="325"/>
      <c r="F39" s="117">
        <f>+AVERAGE(M22:M31)</f>
        <v>0.9800000000000001</v>
      </c>
      <c r="G39" s="118">
        <f>+AVERAGE(100%,100%,100%,100%,100%,100%,100%,100%,100%,100%)</f>
        <v>1</v>
      </c>
    </row>
    <row r="40" spans="1:7" ht="39" customHeight="1" thickBot="1">
      <c r="A40" s="432" t="s">
        <v>66</v>
      </c>
      <c r="B40" s="324"/>
      <c r="C40" s="324"/>
      <c r="D40" s="324"/>
      <c r="E40" s="325"/>
      <c r="F40" s="180">
        <f>AVERAGE(M22:M31)</f>
        <v>0.9800000000000001</v>
      </c>
      <c r="G40" s="118">
        <f>+AVERAGE(100%,100%,100%,100%,100%,100%,100%,100%,100%,100%)</f>
        <v>1</v>
      </c>
    </row>
  </sheetData>
  <sheetProtection/>
  <mergeCells count="37">
    <mergeCell ref="I6:I7"/>
    <mergeCell ref="A1:B4"/>
    <mergeCell ref="C1:K4"/>
    <mergeCell ref="L1:M1"/>
    <mergeCell ref="L2:M2"/>
    <mergeCell ref="L3:M3"/>
    <mergeCell ref="L4:M4"/>
    <mergeCell ref="K6:L7"/>
    <mergeCell ref="M6:M7"/>
    <mergeCell ref="C9:M9"/>
    <mergeCell ref="A11:B11"/>
    <mergeCell ref="C11:M11"/>
    <mergeCell ref="A13:B13"/>
    <mergeCell ref="C13:M13"/>
    <mergeCell ref="A6:B7"/>
    <mergeCell ref="C6:C7"/>
    <mergeCell ref="D6:E7"/>
    <mergeCell ref="F6:F7"/>
    <mergeCell ref="H6:H7"/>
    <mergeCell ref="A15:B15"/>
    <mergeCell ref="C15:M15"/>
    <mergeCell ref="B21:E21"/>
    <mergeCell ref="B22:E22"/>
    <mergeCell ref="B23:E23"/>
    <mergeCell ref="B24:E24"/>
    <mergeCell ref="B25:E25"/>
    <mergeCell ref="B26:E26"/>
    <mergeCell ref="B27:E27"/>
    <mergeCell ref="B28:E28"/>
    <mergeCell ref="B29:E29"/>
    <mergeCell ref="B30:E30"/>
    <mergeCell ref="B31:E31"/>
    <mergeCell ref="A33:C34"/>
    <mergeCell ref="D33:L34"/>
    <mergeCell ref="A38:E38"/>
    <mergeCell ref="A39:E39"/>
    <mergeCell ref="A40:E40"/>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P38"/>
  <sheetViews>
    <sheetView zoomScalePageLayoutView="0" workbookViewId="0" topLeftCell="G1">
      <selection activeCell="L27" sqref="L27"/>
    </sheetView>
  </sheetViews>
  <sheetFormatPr defaultColWidth="11.421875" defaultRowHeight="15"/>
  <cols>
    <col min="1" max="1" width="11.140625" style="1" customWidth="1"/>
    <col min="2" max="2" width="18.8515625" style="1" customWidth="1"/>
    <col min="3" max="3" width="14.140625" style="1" customWidth="1"/>
    <col min="4" max="4" width="15.140625" style="1" customWidth="1"/>
    <col min="5" max="5" width="28.140625" style="1" customWidth="1"/>
    <col min="6" max="6" width="22.57421875" style="1" customWidth="1"/>
    <col min="7" max="7" width="35.140625" style="1" customWidth="1"/>
    <col min="8" max="8" width="24.57421875" style="1" customWidth="1"/>
    <col min="9" max="9" width="21.7109375" style="1" customWidth="1"/>
    <col min="10" max="10" width="9.140625" style="1" bestFit="1" customWidth="1"/>
    <col min="11" max="11" width="12.140625" style="34" bestFit="1" customWidth="1"/>
    <col min="12" max="12" width="12.7109375" style="1" bestFit="1" customWidth="1"/>
    <col min="13" max="13" width="18.140625" style="1" customWidth="1"/>
    <col min="14" max="14" width="13.8515625" style="1" customWidth="1"/>
    <col min="15" max="15" width="19.28125" style="1" customWidth="1"/>
    <col min="16" max="16" width="15.140625" style="1" customWidth="1"/>
    <col min="17" max="17" width="4.8515625" style="1" customWidth="1"/>
    <col min="18" max="16384" width="11.421875" style="1" customWidth="1"/>
  </cols>
  <sheetData>
    <row r="1" spans="1:13" ht="15" customHeight="1">
      <c r="A1" s="250"/>
      <c r="B1" s="251"/>
      <c r="C1" s="241" t="s">
        <v>18</v>
      </c>
      <c r="D1" s="242"/>
      <c r="E1" s="242"/>
      <c r="F1" s="242"/>
      <c r="G1" s="242"/>
      <c r="H1" s="242"/>
      <c r="I1" s="242"/>
      <c r="J1" s="242"/>
      <c r="K1" s="243"/>
      <c r="L1" s="256"/>
      <c r="M1" s="257"/>
    </row>
    <row r="2" spans="1:13" ht="15" customHeight="1">
      <c r="A2" s="252"/>
      <c r="B2" s="253"/>
      <c r="C2" s="244"/>
      <c r="D2" s="245"/>
      <c r="E2" s="245"/>
      <c r="F2" s="245"/>
      <c r="G2" s="245"/>
      <c r="H2" s="245"/>
      <c r="I2" s="245"/>
      <c r="J2" s="245"/>
      <c r="K2" s="246"/>
      <c r="L2" s="258"/>
      <c r="M2" s="259"/>
    </row>
    <row r="3" spans="1:13" ht="15" customHeight="1">
      <c r="A3" s="252"/>
      <c r="B3" s="253"/>
      <c r="C3" s="244"/>
      <c r="D3" s="245"/>
      <c r="E3" s="245"/>
      <c r="F3" s="245"/>
      <c r="G3" s="245"/>
      <c r="H3" s="245"/>
      <c r="I3" s="245"/>
      <c r="J3" s="245"/>
      <c r="K3" s="246"/>
      <c r="L3" s="260"/>
      <c r="M3" s="261"/>
    </row>
    <row r="4" spans="1:13" ht="15" customHeight="1" thickBot="1">
      <c r="A4" s="254"/>
      <c r="B4" s="255"/>
      <c r="C4" s="247"/>
      <c r="D4" s="248"/>
      <c r="E4" s="248"/>
      <c r="F4" s="248"/>
      <c r="G4" s="248"/>
      <c r="H4" s="248"/>
      <c r="I4" s="248"/>
      <c r="J4" s="248"/>
      <c r="K4" s="249"/>
      <c r="L4" s="235"/>
      <c r="M4" s="236"/>
    </row>
    <row r="5" ht="12.75">
      <c r="A5" s="3"/>
    </row>
    <row r="6" spans="1:13" ht="16.5" customHeight="1">
      <c r="A6" s="262" t="s">
        <v>5</v>
      </c>
      <c r="B6" s="262"/>
      <c r="C6" s="229">
        <v>42850</v>
      </c>
      <c r="D6" s="262" t="s">
        <v>6</v>
      </c>
      <c r="E6" s="262"/>
      <c r="F6" s="229">
        <v>42858</v>
      </c>
      <c r="H6" s="231" t="s">
        <v>7</v>
      </c>
      <c r="I6" s="229">
        <v>42780</v>
      </c>
      <c r="K6" s="231" t="s">
        <v>29</v>
      </c>
      <c r="L6" s="267"/>
      <c r="M6" s="229">
        <f>+MAX(K22:K27)</f>
        <v>43069</v>
      </c>
    </row>
    <row r="7" spans="1:13" ht="15.75" customHeight="1">
      <c r="A7" s="262"/>
      <c r="B7" s="262"/>
      <c r="C7" s="230"/>
      <c r="D7" s="262"/>
      <c r="E7" s="262"/>
      <c r="F7" s="230"/>
      <c r="H7" s="231"/>
      <c r="I7" s="230"/>
      <c r="K7" s="231"/>
      <c r="L7" s="267"/>
      <c r="M7" s="230"/>
    </row>
    <row r="8" ht="10.5" customHeight="1">
      <c r="A8" s="3"/>
    </row>
    <row r="9" spans="1:13" ht="20.25" customHeight="1">
      <c r="A9" s="56" t="s">
        <v>0</v>
      </c>
      <c r="C9" s="301" t="s">
        <v>313</v>
      </c>
      <c r="D9" s="302"/>
      <c r="E9" s="302"/>
      <c r="F9" s="302"/>
      <c r="G9" s="302"/>
      <c r="H9" s="302"/>
      <c r="I9" s="302"/>
      <c r="J9" s="302"/>
      <c r="K9" s="302"/>
      <c r="L9" s="302"/>
      <c r="M9" s="303"/>
    </row>
    <row r="10" spans="1:13" ht="9" customHeight="1">
      <c r="A10" s="56"/>
      <c r="C10" s="2"/>
      <c r="D10" s="2"/>
      <c r="E10" s="2"/>
      <c r="F10" s="2"/>
      <c r="G10" s="2"/>
      <c r="H10" s="2"/>
      <c r="I10" s="2"/>
      <c r="J10" s="2"/>
      <c r="K10" s="35"/>
      <c r="L10" s="2"/>
      <c r="M10" s="2"/>
    </row>
    <row r="11" spans="1:13" ht="29.25" customHeight="1">
      <c r="A11" s="237" t="s">
        <v>19</v>
      </c>
      <c r="B11" s="238"/>
      <c r="C11" s="312" t="s">
        <v>314</v>
      </c>
      <c r="D11" s="302"/>
      <c r="E11" s="302"/>
      <c r="F11" s="302"/>
      <c r="G11" s="302"/>
      <c r="H11" s="302"/>
      <c r="I11" s="302"/>
      <c r="J11" s="302"/>
      <c r="K11" s="302"/>
      <c r="L11" s="302"/>
      <c r="M11" s="303"/>
    </row>
    <row r="12" spans="1:14" ht="12" customHeight="1">
      <c r="A12" s="57"/>
      <c r="B12" s="58"/>
      <c r="C12" s="4"/>
      <c r="D12" s="4"/>
      <c r="E12" s="4"/>
      <c r="F12" s="4"/>
      <c r="G12" s="4"/>
      <c r="H12" s="4"/>
      <c r="I12" s="4"/>
      <c r="J12" s="4"/>
      <c r="K12" s="4"/>
      <c r="L12" s="4"/>
      <c r="M12" s="4"/>
      <c r="N12" s="2"/>
    </row>
    <row r="13" spans="1:13" ht="29.25" customHeight="1">
      <c r="A13" s="237" t="s">
        <v>3</v>
      </c>
      <c r="B13" s="238"/>
      <c r="C13" s="312" t="s">
        <v>315</v>
      </c>
      <c r="D13" s="302"/>
      <c r="E13" s="302"/>
      <c r="F13" s="302"/>
      <c r="G13" s="302"/>
      <c r="H13" s="302"/>
      <c r="I13" s="302"/>
      <c r="J13" s="302"/>
      <c r="K13" s="302"/>
      <c r="L13" s="302"/>
      <c r="M13" s="303"/>
    </row>
    <row r="14" spans="1:14" ht="10.5" customHeight="1">
      <c r="A14" s="57"/>
      <c r="B14" s="58"/>
      <c r="C14" s="4"/>
      <c r="D14" s="4"/>
      <c r="E14" s="4"/>
      <c r="F14" s="4"/>
      <c r="G14" s="4"/>
      <c r="H14" s="4"/>
      <c r="I14" s="4"/>
      <c r="J14" s="4"/>
      <c r="K14" s="4"/>
      <c r="L14" s="4"/>
      <c r="M14" s="4"/>
      <c r="N14" s="2"/>
    </row>
    <row r="15" spans="1:13" ht="20.25" customHeight="1">
      <c r="A15" s="237" t="s">
        <v>4</v>
      </c>
      <c r="B15" s="238"/>
      <c r="C15" s="301" t="s">
        <v>316</v>
      </c>
      <c r="D15" s="302"/>
      <c r="E15" s="302"/>
      <c r="F15" s="302"/>
      <c r="G15" s="302"/>
      <c r="H15" s="302"/>
      <c r="I15" s="302"/>
      <c r="J15" s="302"/>
      <c r="K15" s="302"/>
      <c r="L15" s="302"/>
      <c r="M15" s="303"/>
    </row>
    <row r="16" spans="1:13" ht="16.5" customHeight="1">
      <c r="A16" s="57"/>
      <c r="B16" s="58"/>
      <c r="C16" s="4"/>
      <c r="D16" s="4"/>
      <c r="E16" s="4"/>
      <c r="F16" s="4"/>
      <c r="G16" s="4"/>
      <c r="H16" s="4"/>
      <c r="I16" s="4"/>
      <c r="J16" s="4"/>
      <c r="K16" s="4"/>
      <c r="L16" s="4"/>
      <c r="M16" s="4"/>
    </row>
    <row r="17" spans="1:13" ht="9" customHeight="1">
      <c r="A17" s="56"/>
      <c r="C17" s="2"/>
      <c r="D17" s="2"/>
      <c r="E17" s="2"/>
      <c r="F17" s="2"/>
      <c r="G17" s="2"/>
      <c r="H17" s="2"/>
      <c r="I17" s="2"/>
      <c r="J17" s="2"/>
      <c r="K17" s="35"/>
      <c r="L17" s="2"/>
      <c r="M17" s="2"/>
    </row>
    <row r="18" spans="1:13" ht="9" customHeight="1">
      <c r="A18" s="3"/>
      <c r="C18" s="2"/>
      <c r="D18" s="2"/>
      <c r="E18" s="2"/>
      <c r="F18" s="2"/>
      <c r="G18" s="2"/>
      <c r="H18" s="2"/>
      <c r="I18" s="2"/>
      <c r="J18" s="2"/>
      <c r="K18" s="35"/>
      <c r="L18" s="2"/>
      <c r="M18" s="2"/>
    </row>
    <row r="19" spans="1:13" ht="18.75" customHeight="1">
      <c r="A19" s="3" t="s">
        <v>12</v>
      </c>
      <c r="C19" s="2"/>
      <c r="D19" s="2"/>
      <c r="E19" s="2"/>
      <c r="F19" s="2"/>
      <c r="G19" s="2"/>
      <c r="H19" s="2"/>
      <c r="I19" s="2"/>
      <c r="J19" s="2"/>
      <c r="K19" s="35"/>
      <c r="L19" s="2"/>
      <c r="M19" s="2"/>
    </row>
    <row r="20" spans="1:13" ht="9" customHeight="1">
      <c r="A20" s="3"/>
      <c r="C20" s="2"/>
      <c r="D20" s="2"/>
      <c r="E20" s="2"/>
      <c r="F20" s="2"/>
      <c r="G20" s="2"/>
      <c r="H20" s="2"/>
      <c r="I20" s="2"/>
      <c r="J20" s="2"/>
      <c r="K20" s="35"/>
      <c r="L20" s="2"/>
      <c r="M20" s="2"/>
    </row>
    <row r="21" spans="1:16" s="80" customFormat="1" ht="49.5" customHeight="1">
      <c r="A21" s="106" t="s">
        <v>20</v>
      </c>
      <c r="B21" s="232" t="s">
        <v>2</v>
      </c>
      <c r="C21" s="233"/>
      <c r="D21" s="233"/>
      <c r="E21" s="234"/>
      <c r="F21" s="107" t="s">
        <v>21</v>
      </c>
      <c r="G21" s="106" t="s">
        <v>22</v>
      </c>
      <c r="H21" s="106" t="s">
        <v>13</v>
      </c>
      <c r="I21" s="106" t="s">
        <v>8</v>
      </c>
      <c r="J21" s="106" t="s">
        <v>9</v>
      </c>
      <c r="K21" s="181" t="s">
        <v>10</v>
      </c>
      <c r="L21" s="106" t="s">
        <v>11</v>
      </c>
      <c r="M21" s="106" t="s">
        <v>23</v>
      </c>
      <c r="N21" s="108" t="s">
        <v>47</v>
      </c>
      <c r="O21" s="108" t="s">
        <v>14</v>
      </c>
      <c r="P21" s="108" t="s">
        <v>48</v>
      </c>
    </row>
    <row r="22" spans="1:16" ht="101.25" customHeight="1">
      <c r="A22" s="59">
        <v>1</v>
      </c>
      <c r="B22" s="444" t="s">
        <v>317</v>
      </c>
      <c r="C22" s="445"/>
      <c r="D22" s="445"/>
      <c r="E22" s="445"/>
      <c r="F22" s="77" t="s">
        <v>318</v>
      </c>
      <c r="G22" s="54" t="s">
        <v>319</v>
      </c>
      <c r="H22" s="54" t="s">
        <v>300</v>
      </c>
      <c r="I22" s="54" t="s">
        <v>320</v>
      </c>
      <c r="J22" s="52">
        <v>1</v>
      </c>
      <c r="K22" s="182">
        <v>42946</v>
      </c>
      <c r="L22" s="183">
        <v>42943</v>
      </c>
      <c r="M22" s="92">
        <v>1</v>
      </c>
      <c r="N22" s="52"/>
      <c r="O22" s="53" t="s">
        <v>321</v>
      </c>
      <c r="P22" s="52"/>
    </row>
    <row r="23" spans="1:16" ht="105.75" customHeight="1">
      <c r="A23" s="59">
        <v>2</v>
      </c>
      <c r="B23" s="444" t="s">
        <v>322</v>
      </c>
      <c r="C23" s="425"/>
      <c r="D23" s="425"/>
      <c r="E23" s="426"/>
      <c r="F23" s="77" t="s">
        <v>318</v>
      </c>
      <c r="G23" s="54" t="s">
        <v>323</v>
      </c>
      <c r="H23" s="54" t="s">
        <v>324</v>
      </c>
      <c r="I23" s="54" t="s">
        <v>325</v>
      </c>
      <c r="J23" s="52">
        <v>1</v>
      </c>
      <c r="K23" s="182" t="s">
        <v>326</v>
      </c>
      <c r="L23" s="183">
        <v>42895</v>
      </c>
      <c r="M23" s="92">
        <v>1</v>
      </c>
      <c r="N23" s="52"/>
      <c r="O23" s="53" t="s">
        <v>327</v>
      </c>
      <c r="P23" s="52"/>
    </row>
    <row r="24" spans="1:16" ht="94.5" customHeight="1">
      <c r="A24" s="59">
        <v>3</v>
      </c>
      <c r="B24" s="444" t="s">
        <v>317</v>
      </c>
      <c r="C24" s="445"/>
      <c r="D24" s="445"/>
      <c r="E24" s="445"/>
      <c r="F24" s="77" t="s">
        <v>318</v>
      </c>
      <c r="G24" s="54" t="s">
        <v>328</v>
      </c>
      <c r="H24" s="54" t="s">
        <v>300</v>
      </c>
      <c r="I24" s="54" t="s">
        <v>329</v>
      </c>
      <c r="J24" s="52">
        <v>1</v>
      </c>
      <c r="K24" s="182">
        <v>43008</v>
      </c>
      <c r="L24" s="184">
        <v>43039</v>
      </c>
      <c r="M24" s="92">
        <v>1</v>
      </c>
      <c r="N24" s="52"/>
      <c r="O24" s="53" t="s">
        <v>330</v>
      </c>
      <c r="P24" s="52"/>
    </row>
    <row r="25" spans="1:16" ht="69.75" customHeight="1">
      <c r="A25" s="59">
        <v>4</v>
      </c>
      <c r="B25" s="312" t="s">
        <v>331</v>
      </c>
      <c r="C25" s="326"/>
      <c r="D25" s="326"/>
      <c r="E25" s="326"/>
      <c r="F25" s="77" t="s">
        <v>318</v>
      </c>
      <c r="G25" s="54" t="s">
        <v>332</v>
      </c>
      <c r="H25" s="54" t="s">
        <v>300</v>
      </c>
      <c r="I25" s="54" t="s">
        <v>333</v>
      </c>
      <c r="J25" s="52">
        <v>1</v>
      </c>
      <c r="K25" s="182">
        <v>42977</v>
      </c>
      <c r="L25" s="184">
        <v>42977</v>
      </c>
      <c r="M25" s="92">
        <v>1</v>
      </c>
      <c r="N25" s="52"/>
      <c r="O25" s="85" t="s">
        <v>334</v>
      </c>
      <c r="P25" s="52"/>
    </row>
    <row r="26" spans="1:16" ht="89.25" customHeight="1">
      <c r="A26" s="59">
        <v>5</v>
      </c>
      <c r="B26" s="444" t="s">
        <v>335</v>
      </c>
      <c r="C26" s="425"/>
      <c r="D26" s="425"/>
      <c r="E26" s="425"/>
      <c r="F26" s="77" t="s">
        <v>318</v>
      </c>
      <c r="G26" s="54" t="s">
        <v>336</v>
      </c>
      <c r="H26" s="54" t="s">
        <v>324</v>
      </c>
      <c r="I26" s="54" t="s">
        <v>337</v>
      </c>
      <c r="J26" s="52">
        <v>1</v>
      </c>
      <c r="K26" s="182">
        <v>42977</v>
      </c>
      <c r="L26" s="184">
        <v>42977</v>
      </c>
      <c r="M26" s="92">
        <v>1</v>
      </c>
      <c r="N26" s="52"/>
      <c r="O26" s="82" t="s">
        <v>338</v>
      </c>
      <c r="P26" s="52"/>
    </row>
    <row r="27" spans="1:16" ht="97.5" customHeight="1">
      <c r="A27" s="59">
        <v>6</v>
      </c>
      <c r="B27" s="305" t="s">
        <v>339</v>
      </c>
      <c r="C27" s="305"/>
      <c r="D27" s="305"/>
      <c r="E27" s="312"/>
      <c r="F27" s="185" t="s">
        <v>318</v>
      </c>
      <c r="G27" s="82" t="s">
        <v>340</v>
      </c>
      <c r="H27" s="82" t="s">
        <v>341</v>
      </c>
      <c r="I27" s="82" t="s">
        <v>342</v>
      </c>
      <c r="J27" s="82">
        <v>1</v>
      </c>
      <c r="K27" s="182">
        <v>43069</v>
      </c>
      <c r="L27" s="218">
        <v>43059</v>
      </c>
      <c r="M27" s="92">
        <v>1</v>
      </c>
      <c r="N27" s="82"/>
      <c r="O27" s="186" t="s">
        <v>343</v>
      </c>
      <c r="P27" s="52"/>
    </row>
    <row r="28" ht="12.75">
      <c r="N28" s="74"/>
    </row>
    <row r="29" ht="3" customHeight="1"/>
    <row r="30" ht="12.75">
      <c r="A30" s="3" t="s">
        <v>1</v>
      </c>
    </row>
    <row r="31" spans="1:12" ht="17.25" customHeight="1">
      <c r="A31" s="270" t="s">
        <v>4</v>
      </c>
      <c r="B31" s="270"/>
      <c r="C31" s="271"/>
      <c r="D31" s="220" t="s">
        <v>316</v>
      </c>
      <c r="E31" s="221"/>
      <c r="F31" s="221"/>
      <c r="G31" s="221"/>
      <c r="H31" s="221"/>
      <c r="I31" s="221"/>
      <c r="J31" s="221"/>
      <c r="K31" s="221"/>
      <c r="L31" s="222"/>
    </row>
    <row r="32" spans="1:12" ht="17.25" customHeight="1">
      <c r="A32" s="270"/>
      <c r="B32" s="270"/>
      <c r="C32" s="271"/>
      <c r="D32" s="223"/>
      <c r="E32" s="224"/>
      <c r="F32" s="224"/>
      <c r="G32" s="224"/>
      <c r="H32" s="224"/>
      <c r="I32" s="224"/>
      <c r="J32" s="224"/>
      <c r="K32" s="224"/>
      <c r="L32" s="225"/>
    </row>
    <row r="35" ht="13.5" thickBot="1"/>
    <row r="36" spans="1:7" ht="12.75">
      <c r="A36" s="268" t="s">
        <v>16</v>
      </c>
      <c r="B36" s="269"/>
      <c r="C36" s="269"/>
      <c r="D36" s="269"/>
      <c r="E36" s="269"/>
      <c r="F36" s="86" t="s">
        <v>17</v>
      </c>
      <c r="G36" s="70" t="s">
        <v>15</v>
      </c>
    </row>
    <row r="37" spans="1:7" ht="30.75" customHeight="1" thickBot="1">
      <c r="A37" s="298" t="s">
        <v>65</v>
      </c>
      <c r="B37" s="299"/>
      <c r="C37" s="299"/>
      <c r="D37" s="299"/>
      <c r="E37" s="300"/>
      <c r="F37" s="119">
        <f>+AVERAGE(M22:M27)</f>
        <v>1</v>
      </c>
      <c r="G37" s="118">
        <f>+AVERAGE(100%,100%,100%,100%,100%,100%)</f>
        <v>1</v>
      </c>
    </row>
    <row r="38" spans="1:7" ht="32.25" customHeight="1" thickBot="1">
      <c r="A38" s="298" t="s">
        <v>66</v>
      </c>
      <c r="B38" s="299"/>
      <c r="C38" s="299"/>
      <c r="D38" s="299"/>
      <c r="E38" s="300"/>
      <c r="F38" s="119">
        <f>+AVERAGE(M22:M27)</f>
        <v>1</v>
      </c>
      <c r="G38" s="118">
        <f>+AVERAGE(100%,100%,100%,100%,100%,100%)</f>
        <v>1</v>
      </c>
    </row>
  </sheetData>
  <sheetProtection/>
  <mergeCells count="33">
    <mergeCell ref="I6:I7"/>
    <mergeCell ref="A1:B4"/>
    <mergeCell ref="C1:K4"/>
    <mergeCell ref="L1:M1"/>
    <mergeCell ref="L2:M2"/>
    <mergeCell ref="L3:M3"/>
    <mergeCell ref="L4:M4"/>
    <mergeCell ref="K6:L7"/>
    <mergeCell ref="M6:M7"/>
    <mergeCell ref="C9:M9"/>
    <mergeCell ref="A11:B11"/>
    <mergeCell ref="C11:M11"/>
    <mergeCell ref="A13:B13"/>
    <mergeCell ref="C13:M13"/>
    <mergeCell ref="A6:B7"/>
    <mergeCell ref="C6:C7"/>
    <mergeCell ref="D6:E7"/>
    <mergeCell ref="F6:F7"/>
    <mergeCell ref="H6:H7"/>
    <mergeCell ref="A15:B15"/>
    <mergeCell ref="C15:M15"/>
    <mergeCell ref="B21:E21"/>
    <mergeCell ref="B22:E22"/>
    <mergeCell ref="B23:E23"/>
    <mergeCell ref="B24:E24"/>
    <mergeCell ref="A37:E37"/>
    <mergeCell ref="A38:E38"/>
    <mergeCell ref="B25:E25"/>
    <mergeCell ref="B26:E26"/>
    <mergeCell ref="B27:E27"/>
    <mergeCell ref="A31:C32"/>
    <mergeCell ref="D31:L32"/>
    <mergeCell ref="A36:E3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P44"/>
  <sheetViews>
    <sheetView zoomScalePageLayoutView="0" workbookViewId="0" topLeftCell="G1">
      <selection activeCell="M6" sqref="M6:M7"/>
    </sheetView>
  </sheetViews>
  <sheetFormatPr defaultColWidth="11.421875" defaultRowHeight="15"/>
  <cols>
    <col min="1" max="1" width="11.140625" style="1" customWidth="1"/>
    <col min="2" max="2" width="18.8515625" style="1" customWidth="1"/>
    <col min="3" max="3" width="14.140625" style="1" customWidth="1"/>
    <col min="4" max="4" width="15.140625" style="1" customWidth="1"/>
    <col min="5" max="5" width="28.140625" style="1" customWidth="1"/>
    <col min="6" max="6" width="26.7109375" style="1" customWidth="1"/>
    <col min="7" max="7" width="34.00390625" style="1" customWidth="1"/>
    <col min="8" max="8" width="25.8515625" style="1" customWidth="1"/>
    <col min="9" max="9" width="21.7109375" style="1" customWidth="1"/>
    <col min="10" max="10" width="9.140625" style="1" bestFit="1" customWidth="1"/>
    <col min="11" max="11" width="12.140625" style="1" bestFit="1" customWidth="1"/>
    <col min="12" max="12" width="12.7109375" style="1" bestFit="1" customWidth="1"/>
    <col min="13" max="13" width="18.140625" style="1" customWidth="1"/>
    <col min="14" max="14" width="16.28125" style="1" customWidth="1"/>
    <col min="15" max="15" width="20.7109375" style="1" customWidth="1"/>
    <col min="16" max="16" width="15.140625" style="1" customWidth="1"/>
    <col min="17" max="17" width="4.8515625" style="1" customWidth="1"/>
    <col min="18" max="16384" width="11.421875" style="1" customWidth="1"/>
  </cols>
  <sheetData>
    <row r="1" spans="1:13" ht="15" customHeight="1">
      <c r="A1" s="250"/>
      <c r="B1" s="251"/>
      <c r="C1" s="241" t="s">
        <v>18</v>
      </c>
      <c r="D1" s="242"/>
      <c r="E1" s="242"/>
      <c r="F1" s="242"/>
      <c r="G1" s="242"/>
      <c r="H1" s="242"/>
      <c r="I1" s="242"/>
      <c r="J1" s="242"/>
      <c r="K1" s="243"/>
      <c r="L1" s="256"/>
      <c r="M1" s="257"/>
    </row>
    <row r="2" spans="1:13" ht="15" customHeight="1">
      <c r="A2" s="252"/>
      <c r="B2" s="253"/>
      <c r="C2" s="244"/>
      <c r="D2" s="245"/>
      <c r="E2" s="245"/>
      <c r="F2" s="245"/>
      <c r="G2" s="245"/>
      <c r="H2" s="245"/>
      <c r="I2" s="245"/>
      <c r="J2" s="245"/>
      <c r="K2" s="246"/>
      <c r="L2" s="258"/>
      <c r="M2" s="259"/>
    </row>
    <row r="3" spans="1:13" ht="15" customHeight="1">
      <c r="A3" s="252"/>
      <c r="B3" s="253"/>
      <c r="C3" s="244"/>
      <c r="D3" s="245"/>
      <c r="E3" s="245"/>
      <c r="F3" s="245"/>
      <c r="G3" s="245"/>
      <c r="H3" s="245"/>
      <c r="I3" s="245"/>
      <c r="J3" s="245"/>
      <c r="K3" s="246"/>
      <c r="L3" s="260"/>
      <c r="M3" s="261"/>
    </row>
    <row r="4" spans="1:13" ht="15" customHeight="1" thickBot="1">
      <c r="A4" s="254"/>
      <c r="B4" s="255"/>
      <c r="C4" s="247"/>
      <c r="D4" s="248"/>
      <c r="E4" s="248"/>
      <c r="F4" s="248"/>
      <c r="G4" s="248"/>
      <c r="H4" s="248"/>
      <c r="I4" s="248"/>
      <c r="J4" s="248"/>
      <c r="K4" s="249"/>
      <c r="L4" s="235"/>
      <c r="M4" s="236"/>
    </row>
    <row r="5" ht="12.75">
      <c r="A5" s="3"/>
    </row>
    <row r="6" spans="1:13" ht="16.5" customHeight="1">
      <c r="A6" s="262" t="s">
        <v>5</v>
      </c>
      <c r="B6" s="262"/>
      <c r="C6" s="229">
        <v>42972</v>
      </c>
      <c r="D6" s="262" t="s">
        <v>6</v>
      </c>
      <c r="E6" s="262"/>
      <c r="F6" s="229">
        <v>42986</v>
      </c>
      <c r="H6" s="231" t="s">
        <v>7</v>
      </c>
      <c r="I6" s="229">
        <v>42780</v>
      </c>
      <c r="K6" s="231" t="s">
        <v>29</v>
      </c>
      <c r="L6" s="267"/>
      <c r="M6" s="229">
        <f>+MAX(K22:K33)</f>
        <v>43099</v>
      </c>
    </row>
    <row r="7" spans="1:13" ht="15.75" customHeight="1">
      <c r="A7" s="262"/>
      <c r="B7" s="262"/>
      <c r="C7" s="230"/>
      <c r="D7" s="262"/>
      <c r="E7" s="262"/>
      <c r="F7" s="230"/>
      <c r="H7" s="231"/>
      <c r="I7" s="230"/>
      <c r="K7" s="231"/>
      <c r="L7" s="267"/>
      <c r="M7" s="230"/>
    </row>
    <row r="8" ht="10.5" customHeight="1">
      <c r="A8" s="3"/>
    </row>
    <row r="9" spans="1:13" ht="18" customHeight="1">
      <c r="A9" s="56" t="s">
        <v>0</v>
      </c>
      <c r="C9" s="301" t="s">
        <v>344</v>
      </c>
      <c r="D9" s="302"/>
      <c r="E9" s="302"/>
      <c r="F9" s="302"/>
      <c r="G9" s="302"/>
      <c r="H9" s="302"/>
      <c r="I9" s="302"/>
      <c r="J9" s="302"/>
      <c r="K9" s="302"/>
      <c r="L9" s="302"/>
      <c r="M9" s="303"/>
    </row>
    <row r="10" spans="1:13" ht="9" customHeight="1">
      <c r="A10" s="56"/>
      <c r="C10" s="2"/>
      <c r="D10" s="2"/>
      <c r="E10" s="2"/>
      <c r="F10" s="2"/>
      <c r="G10" s="2"/>
      <c r="H10" s="2"/>
      <c r="I10" s="2"/>
      <c r="J10" s="2"/>
      <c r="K10" s="2"/>
      <c r="L10" s="2"/>
      <c r="M10" s="2"/>
    </row>
    <row r="11" spans="1:13" ht="27.75" customHeight="1">
      <c r="A11" s="237" t="s">
        <v>19</v>
      </c>
      <c r="B11" s="238"/>
      <c r="C11" s="312" t="s">
        <v>345</v>
      </c>
      <c r="D11" s="302"/>
      <c r="E11" s="302"/>
      <c r="F11" s="302"/>
      <c r="G11" s="302"/>
      <c r="H11" s="302"/>
      <c r="I11" s="302"/>
      <c r="J11" s="302"/>
      <c r="K11" s="302"/>
      <c r="L11" s="302"/>
      <c r="M11" s="303"/>
    </row>
    <row r="12" spans="1:14" ht="12" customHeight="1">
      <c r="A12" s="57"/>
      <c r="B12" s="58"/>
      <c r="C12" s="4"/>
      <c r="D12" s="4"/>
      <c r="E12" s="4"/>
      <c r="F12" s="4"/>
      <c r="G12" s="4"/>
      <c r="H12" s="4"/>
      <c r="I12" s="4"/>
      <c r="J12" s="4"/>
      <c r="K12" s="4"/>
      <c r="L12" s="4"/>
      <c r="M12" s="4"/>
      <c r="N12" s="2"/>
    </row>
    <row r="13" spans="1:13" ht="28.5" customHeight="1">
      <c r="A13" s="237" t="s">
        <v>3</v>
      </c>
      <c r="B13" s="238"/>
      <c r="C13" s="312" t="s">
        <v>346</v>
      </c>
      <c r="D13" s="302"/>
      <c r="E13" s="302"/>
      <c r="F13" s="302"/>
      <c r="G13" s="302"/>
      <c r="H13" s="302"/>
      <c r="I13" s="302"/>
      <c r="J13" s="302"/>
      <c r="K13" s="302"/>
      <c r="L13" s="302"/>
      <c r="M13" s="303"/>
    </row>
    <row r="14" spans="1:14" ht="10.5" customHeight="1">
      <c r="A14" s="57"/>
      <c r="B14" s="58"/>
      <c r="C14" s="4"/>
      <c r="D14" s="4"/>
      <c r="E14" s="4"/>
      <c r="F14" s="4"/>
      <c r="G14" s="4"/>
      <c r="H14" s="4"/>
      <c r="I14" s="4"/>
      <c r="J14" s="4"/>
      <c r="K14" s="4"/>
      <c r="L14" s="4"/>
      <c r="M14" s="4"/>
      <c r="N14" s="2"/>
    </row>
    <row r="15" spans="1:13" ht="23.25" customHeight="1">
      <c r="A15" s="237" t="s">
        <v>4</v>
      </c>
      <c r="B15" s="238"/>
      <c r="C15" s="301" t="s">
        <v>316</v>
      </c>
      <c r="D15" s="302"/>
      <c r="E15" s="302"/>
      <c r="F15" s="302"/>
      <c r="G15" s="302"/>
      <c r="H15" s="302"/>
      <c r="I15" s="302"/>
      <c r="J15" s="302"/>
      <c r="K15" s="302"/>
      <c r="L15" s="302"/>
      <c r="M15" s="303"/>
    </row>
    <row r="16" spans="1:13" ht="16.5" customHeight="1">
      <c r="A16" s="57"/>
      <c r="B16" s="58"/>
      <c r="C16" s="4"/>
      <c r="D16" s="4"/>
      <c r="E16" s="4"/>
      <c r="F16" s="4"/>
      <c r="G16" s="4"/>
      <c r="H16" s="4"/>
      <c r="I16" s="4"/>
      <c r="J16" s="4"/>
      <c r="K16" s="4"/>
      <c r="L16" s="4"/>
      <c r="M16" s="4"/>
    </row>
    <row r="17" spans="1:13" ht="9" customHeight="1">
      <c r="A17" s="56"/>
      <c r="C17" s="2"/>
      <c r="D17" s="2"/>
      <c r="E17" s="2"/>
      <c r="F17" s="2"/>
      <c r="G17" s="2"/>
      <c r="H17" s="2"/>
      <c r="I17" s="2"/>
      <c r="J17" s="2"/>
      <c r="K17" s="2"/>
      <c r="L17" s="2"/>
      <c r="M17" s="2"/>
    </row>
    <row r="18" spans="1:13" ht="9" customHeight="1">
      <c r="A18" s="3"/>
      <c r="C18" s="2"/>
      <c r="D18" s="2"/>
      <c r="E18" s="2"/>
      <c r="F18" s="2"/>
      <c r="G18" s="2"/>
      <c r="H18" s="2"/>
      <c r="I18" s="2"/>
      <c r="J18" s="2"/>
      <c r="K18" s="2"/>
      <c r="L18" s="2"/>
      <c r="M18" s="2"/>
    </row>
    <row r="19" spans="1:13" ht="18.75" customHeight="1">
      <c r="A19" s="3" t="s">
        <v>12</v>
      </c>
      <c r="C19" s="2"/>
      <c r="D19" s="2"/>
      <c r="E19" s="2"/>
      <c r="F19" s="2"/>
      <c r="G19" s="2"/>
      <c r="H19" s="2"/>
      <c r="I19" s="2"/>
      <c r="J19" s="2"/>
      <c r="K19" s="2"/>
      <c r="L19" s="2"/>
      <c r="M19" s="2"/>
    </row>
    <row r="20" spans="1:13" ht="9" customHeight="1">
      <c r="A20" s="3"/>
      <c r="C20" s="2"/>
      <c r="D20" s="2"/>
      <c r="E20" s="2"/>
      <c r="F20" s="2"/>
      <c r="G20" s="2"/>
      <c r="H20" s="2"/>
      <c r="I20" s="2"/>
      <c r="J20" s="2"/>
      <c r="K20" s="2"/>
      <c r="L20" s="2"/>
      <c r="M20" s="2"/>
    </row>
    <row r="21" spans="1:16" s="80" customFormat="1" ht="44.25" customHeight="1">
      <c r="A21" s="106" t="s">
        <v>20</v>
      </c>
      <c r="B21" s="232" t="s">
        <v>2</v>
      </c>
      <c r="C21" s="233"/>
      <c r="D21" s="233"/>
      <c r="E21" s="234"/>
      <c r="F21" s="107" t="s">
        <v>21</v>
      </c>
      <c r="G21" s="106" t="s">
        <v>22</v>
      </c>
      <c r="H21" s="106" t="s">
        <v>13</v>
      </c>
      <c r="I21" s="106" t="s">
        <v>8</v>
      </c>
      <c r="J21" s="106" t="s">
        <v>9</v>
      </c>
      <c r="K21" s="106" t="s">
        <v>10</v>
      </c>
      <c r="L21" s="106" t="s">
        <v>11</v>
      </c>
      <c r="M21" s="106" t="s">
        <v>23</v>
      </c>
      <c r="N21" s="108" t="s">
        <v>47</v>
      </c>
      <c r="O21" s="108" t="s">
        <v>14</v>
      </c>
      <c r="P21" s="108" t="s">
        <v>48</v>
      </c>
    </row>
    <row r="22" spans="1:16" ht="92.25" customHeight="1">
      <c r="A22" s="59">
        <v>1</v>
      </c>
      <c r="B22" s="305" t="s">
        <v>347</v>
      </c>
      <c r="C22" s="305"/>
      <c r="D22" s="305"/>
      <c r="E22" s="305"/>
      <c r="F22" s="185" t="s">
        <v>348</v>
      </c>
      <c r="G22" s="187" t="s">
        <v>349</v>
      </c>
      <c r="H22" s="82" t="s">
        <v>350</v>
      </c>
      <c r="I22" s="82" t="s">
        <v>351</v>
      </c>
      <c r="J22" s="82">
        <v>1</v>
      </c>
      <c r="K22" s="98">
        <v>43008</v>
      </c>
      <c r="L22" s="98">
        <v>43021</v>
      </c>
      <c r="M22" s="92">
        <v>1</v>
      </c>
      <c r="N22" s="82"/>
      <c r="O22" s="82" t="s">
        <v>352</v>
      </c>
      <c r="P22" s="52"/>
    </row>
    <row r="23" spans="1:16" ht="93.75" customHeight="1">
      <c r="A23" s="59">
        <v>2</v>
      </c>
      <c r="B23" s="305" t="s">
        <v>347</v>
      </c>
      <c r="C23" s="305"/>
      <c r="D23" s="305"/>
      <c r="E23" s="305"/>
      <c r="F23" s="185" t="s">
        <v>348</v>
      </c>
      <c r="G23" s="187" t="s">
        <v>353</v>
      </c>
      <c r="H23" s="82" t="s">
        <v>350</v>
      </c>
      <c r="I23" s="82" t="s">
        <v>354</v>
      </c>
      <c r="J23" s="82">
        <v>1</v>
      </c>
      <c r="K23" s="98">
        <v>43038</v>
      </c>
      <c r="L23" s="98">
        <v>43006</v>
      </c>
      <c r="M23" s="92">
        <v>1</v>
      </c>
      <c r="N23" s="82"/>
      <c r="O23" s="82" t="s">
        <v>355</v>
      </c>
      <c r="P23" s="52"/>
    </row>
    <row r="24" spans="1:16" ht="54.75" customHeight="1">
      <c r="A24" s="59">
        <v>3</v>
      </c>
      <c r="B24" s="305" t="s">
        <v>356</v>
      </c>
      <c r="C24" s="305"/>
      <c r="D24" s="305"/>
      <c r="E24" s="305"/>
      <c r="F24" s="185" t="s">
        <v>357</v>
      </c>
      <c r="G24" s="187" t="s">
        <v>358</v>
      </c>
      <c r="H24" s="82" t="s">
        <v>350</v>
      </c>
      <c r="I24" s="82" t="s">
        <v>359</v>
      </c>
      <c r="J24" s="82">
        <v>1</v>
      </c>
      <c r="K24" s="98">
        <v>43008</v>
      </c>
      <c r="L24" s="98">
        <v>43038</v>
      </c>
      <c r="M24" s="92">
        <v>1</v>
      </c>
      <c r="N24" s="82"/>
      <c r="O24" s="82" t="s">
        <v>352</v>
      </c>
      <c r="P24" s="52"/>
    </row>
    <row r="25" spans="1:16" ht="57.75" customHeight="1">
      <c r="A25" s="59">
        <v>4</v>
      </c>
      <c r="B25" s="305" t="s">
        <v>356</v>
      </c>
      <c r="C25" s="305"/>
      <c r="D25" s="305"/>
      <c r="E25" s="305"/>
      <c r="F25" s="45" t="s">
        <v>357</v>
      </c>
      <c r="G25" s="187" t="s">
        <v>360</v>
      </c>
      <c r="H25" s="82" t="s">
        <v>350</v>
      </c>
      <c r="I25" s="82" t="s">
        <v>361</v>
      </c>
      <c r="J25" s="82">
        <v>1</v>
      </c>
      <c r="K25" s="98">
        <v>43038</v>
      </c>
      <c r="L25" s="98">
        <v>43069</v>
      </c>
      <c r="M25" s="92">
        <v>1</v>
      </c>
      <c r="N25" s="82"/>
      <c r="O25" s="188" t="s">
        <v>362</v>
      </c>
      <c r="P25" s="52"/>
    </row>
    <row r="26" spans="1:16" ht="53.25" customHeight="1">
      <c r="A26" s="59">
        <v>5</v>
      </c>
      <c r="B26" s="305" t="s">
        <v>363</v>
      </c>
      <c r="C26" s="305"/>
      <c r="D26" s="305"/>
      <c r="E26" s="305"/>
      <c r="F26" s="91" t="s">
        <v>364</v>
      </c>
      <c r="G26" s="187" t="s">
        <v>365</v>
      </c>
      <c r="H26" s="82" t="s">
        <v>350</v>
      </c>
      <c r="I26" s="82" t="s">
        <v>366</v>
      </c>
      <c r="J26" s="82">
        <v>1</v>
      </c>
      <c r="K26" s="98">
        <v>43008</v>
      </c>
      <c r="L26" s="98">
        <v>43008</v>
      </c>
      <c r="M26" s="92">
        <v>1</v>
      </c>
      <c r="N26" s="82"/>
      <c r="O26" s="188" t="s">
        <v>362</v>
      </c>
      <c r="P26" s="52"/>
    </row>
    <row r="27" spans="1:16" ht="52.5" customHeight="1">
      <c r="A27" s="59">
        <v>6</v>
      </c>
      <c r="B27" s="305" t="s">
        <v>363</v>
      </c>
      <c r="C27" s="305"/>
      <c r="D27" s="305"/>
      <c r="E27" s="305"/>
      <c r="F27" s="91" t="s">
        <v>364</v>
      </c>
      <c r="G27" s="187" t="s">
        <v>367</v>
      </c>
      <c r="H27" s="82" t="s">
        <v>350</v>
      </c>
      <c r="I27" s="82" t="s">
        <v>368</v>
      </c>
      <c r="J27" s="82">
        <v>1</v>
      </c>
      <c r="K27" s="98">
        <v>43008</v>
      </c>
      <c r="L27" s="98">
        <v>43031</v>
      </c>
      <c r="M27" s="92">
        <v>1</v>
      </c>
      <c r="N27" s="82"/>
      <c r="O27" s="188" t="s">
        <v>369</v>
      </c>
      <c r="P27" s="52"/>
    </row>
    <row r="28" spans="1:16" ht="83.25" customHeight="1">
      <c r="A28" s="59">
        <v>7</v>
      </c>
      <c r="B28" s="305" t="s">
        <v>370</v>
      </c>
      <c r="C28" s="305"/>
      <c r="D28" s="305"/>
      <c r="E28" s="305"/>
      <c r="F28" s="185" t="s">
        <v>371</v>
      </c>
      <c r="G28" s="187" t="s">
        <v>372</v>
      </c>
      <c r="H28" s="82" t="s">
        <v>350</v>
      </c>
      <c r="I28" s="82" t="s">
        <v>373</v>
      </c>
      <c r="J28" s="82">
        <v>1</v>
      </c>
      <c r="K28" s="98">
        <v>43023</v>
      </c>
      <c r="L28" s="98">
        <v>43023</v>
      </c>
      <c r="M28" s="92">
        <v>1</v>
      </c>
      <c r="N28" s="82"/>
      <c r="O28" s="82" t="s">
        <v>374</v>
      </c>
      <c r="P28" s="52"/>
    </row>
    <row r="29" spans="1:16" ht="76.5" customHeight="1">
      <c r="A29" s="59">
        <v>8</v>
      </c>
      <c r="B29" s="305" t="s">
        <v>375</v>
      </c>
      <c r="C29" s="305"/>
      <c r="D29" s="305"/>
      <c r="E29" s="305"/>
      <c r="F29" s="185" t="s">
        <v>371</v>
      </c>
      <c r="G29" s="187" t="s">
        <v>376</v>
      </c>
      <c r="H29" s="82" t="s">
        <v>350</v>
      </c>
      <c r="I29" s="82" t="s">
        <v>377</v>
      </c>
      <c r="J29" s="82">
        <v>1</v>
      </c>
      <c r="K29" s="98">
        <v>43023</v>
      </c>
      <c r="L29" s="98">
        <v>43023</v>
      </c>
      <c r="M29" s="92">
        <v>1</v>
      </c>
      <c r="N29" s="82"/>
      <c r="O29" s="82" t="s">
        <v>374</v>
      </c>
      <c r="P29" s="52"/>
    </row>
    <row r="30" spans="1:16" ht="77.25" customHeight="1">
      <c r="A30" s="59">
        <v>9</v>
      </c>
      <c r="B30" s="305" t="s">
        <v>378</v>
      </c>
      <c r="C30" s="305"/>
      <c r="D30" s="305"/>
      <c r="E30" s="305"/>
      <c r="F30" s="185" t="s">
        <v>379</v>
      </c>
      <c r="G30" s="187" t="s">
        <v>380</v>
      </c>
      <c r="H30" s="82" t="s">
        <v>350</v>
      </c>
      <c r="I30" s="82" t="s">
        <v>381</v>
      </c>
      <c r="J30" s="82">
        <v>1</v>
      </c>
      <c r="K30" s="98">
        <v>42978</v>
      </c>
      <c r="L30" s="98">
        <v>42978</v>
      </c>
      <c r="M30" s="92">
        <v>1</v>
      </c>
      <c r="N30" s="82"/>
      <c r="O30" s="82" t="s">
        <v>382</v>
      </c>
      <c r="P30" s="52"/>
    </row>
    <row r="31" spans="1:16" ht="78" customHeight="1">
      <c r="A31" s="59">
        <v>10</v>
      </c>
      <c r="B31" s="305" t="s">
        <v>378</v>
      </c>
      <c r="C31" s="305"/>
      <c r="D31" s="305"/>
      <c r="E31" s="305"/>
      <c r="F31" s="185" t="s">
        <v>383</v>
      </c>
      <c r="G31" s="187" t="s">
        <v>384</v>
      </c>
      <c r="H31" s="82" t="s">
        <v>350</v>
      </c>
      <c r="I31" s="82" t="s">
        <v>385</v>
      </c>
      <c r="J31" s="82">
        <v>1</v>
      </c>
      <c r="K31" s="98">
        <v>43008</v>
      </c>
      <c r="L31" s="98">
        <v>43007</v>
      </c>
      <c r="M31" s="92">
        <v>1</v>
      </c>
      <c r="N31" s="82"/>
      <c r="O31" s="82" t="s">
        <v>386</v>
      </c>
      <c r="P31" s="52"/>
    </row>
    <row r="32" spans="1:16" ht="77.25" customHeight="1">
      <c r="A32" s="59">
        <v>11</v>
      </c>
      <c r="B32" s="305" t="s">
        <v>378</v>
      </c>
      <c r="C32" s="305"/>
      <c r="D32" s="305"/>
      <c r="E32" s="305"/>
      <c r="F32" s="185" t="s">
        <v>387</v>
      </c>
      <c r="G32" s="187" t="s">
        <v>388</v>
      </c>
      <c r="H32" s="82" t="s">
        <v>350</v>
      </c>
      <c r="I32" s="82" t="s">
        <v>389</v>
      </c>
      <c r="J32" s="82">
        <v>1</v>
      </c>
      <c r="K32" s="98">
        <v>43023</v>
      </c>
      <c r="L32" s="98">
        <v>43021</v>
      </c>
      <c r="M32" s="92">
        <v>1</v>
      </c>
      <c r="N32" s="82"/>
      <c r="O32" s="82" t="s">
        <v>390</v>
      </c>
      <c r="P32" s="52"/>
    </row>
    <row r="33" spans="1:16" ht="92.25" customHeight="1">
      <c r="A33" s="59">
        <v>12</v>
      </c>
      <c r="B33" s="305" t="s">
        <v>347</v>
      </c>
      <c r="C33" s="305"/>
      <c r="D33" s="305"/>
      <c r="E33" s="305"/>
      <c r="F33" s="185" t="s">
        <v>348</v>
      </c>
      <c r="G33" s="82" t="s">
        <v>391</v>
      </c>
      <c r="H33" s="82" t="s">
        <v>350</v>
      </c>
      <c r="I33" s="82" t="s">
        <v>392</v>
      </c>
      <c r="J33" s="82">
        <v>1</v>
      </c>
      <c r="K33" s="98">
        <v>43099</v>
      </c>
      <c r="L33" s="64"/>
      <c r="M33" s="92">
        <v>0.6</v>
      </c>
      <c r="N33" s="82" t="s">
        <v>393</v>
      </c>
      <c r="O33" s="82" t="s">
        <v>394</v>
      </c>
      <c r="P33" s="52"/>
    </row>
    <row r="34" spans="13:14" ht="12.75">
      <c r="M34" s="21"/>
      <c r="N34" s="74"/>
    </row>
    <row r="35" ht="3" customHeight="1"/>
    <row r="36" ht="12.75">
      <c r="A36" s="3" t="s">
        <v>1</v>
      </c>
    </row>
    <row r="37" spans="1:12" ht="17.25" customHeight="1">
      <c r="A37" s="270" t="s">
        <v>4</v>
      </c>
      <c r="B37" s="270"/>
      <c r="C37" s="271"/>
      <c r="D37" s="220" t="s">
        <v>316</v>
      </c>
      <c r="E37" s="221"/>
      <c r="F37" s="221"/>
      <c r="G37" s="221"/>
      <c r="H37" s="221"/>
      <c r="I37" s="221"/>
      <c r="J37" s="221"/>
      <c r="K37" s="221"/>
      <c r="L37" s="222"/>
    </row>
    <row r="38" spans="1:12" ht="17.25" customHeight="1">
      <c r="A38" s="270"/>
      <c r="B38" s="270"/>
      <c r="C38" s="271"/>
      <c r="D38" s="223"/>
      <c r="E38" s="224"/>
      <c r="F38" s="224"/>
      <c r="G38" s="224"/>
      <c r="H38" s="224"/>
      <c r="I38" s="224"/>
      <c r="J38" s="224"/>
      <c r="K38" s="224"/>
      <c r="L38" s="225"/>
    </row>
    <row r="41" ht="13.5" thickBot="1"/>
    <row r="42" spans="1:8" ht="12.75">
      <c r="A42" s="268" t="s">
        <v>16</v>
      </c>
      <c r="B42" s="269"/>
      <c r="C42" s="269"/>
      <c r="D42" s="269"/>
      <c r="E42" s="269"/>
      <c r="F42" s="86" t="s">
        <v>17</v>
      </c>
      <c r="G42" s="70" t="s">
        <v>15</v>
      </c>
      <c r="H42" s="36"/>
    </row>
    <row r="43" spans="1:7" ht="30.75" customHeight="1">
      <c r="A43" s="298" t="s">
        <v>65</v>
      </c>
      <c r="B43" s="299"/>
      <c r="C43" s="299"/>
      <c r="D43" s="299"/>
      <c r="E43" s="300"/>
      <c r="F43" s="71">
        <f>+AVERAGE(M22:M33)</f>
        <v>0.9666666666666667</v>
      </c>
      <c r="G43" s="72">
        <f>+AVERAGE(100%,100%,100%,100%,100%,100%,100%,100%,100%,100%,100%,100%)</f>
        <v>1</v>
      </c>
    </row>
    <row r="44" spans="1:7" ht="32.25" customHeight="1">
      <c r="A44" s="298" t="s">
        <v>66</v>
      </c>
      <c r="B44" s="299"/>
      <c r="C44" s="299"/>
      <c r="D44" s="299"/>
      <c r="E44" s="300"/>
      <c r="F44" s="71">
        <f>+AVERAGE(M22:M33)</f>
        <v>0.9666666666666667</v>
      </c>
      <c r="G44" s="72">
        <f>+AVERAGE(100%,100%,100%,100%,100%,100%,100%,100%,100%,100%,100%,100%)</f>
        <v>1</v>
      </c>
    </row>
  </sheetData>
  <sheetProtection/>
  <mergeCells count="39">
    <mergeCell ref="I6:I7"/>
    <mergeCell ref="A1:B4"/>
    <mergeCell ref="C1:K4"/>
    <mergeCell ref="L1:M1"/>
    <mergeCell ref="L2:M2"/>
    <mergeCell ref="L3:M3"/>
    <mergeCell ref="L4:M4"/>
    <mergeCell ref="K6:L7"/>
    <mergeCell ref="M6:M7"/>
    <mergeCell ref="C9:M9"/>
    <mergeCell ref="A11:B11"/>
    <mergeCell ref="C11:M11"/>
    <mergeCell ref="A13:B13"/>
    <mergeCell ref="C13:M13"/>
    <mergeCell ref="A6:B7"/>
    <mergeCell ref="C6:C7"/>
    <mergeCell ref="D6:E7"/>
    <mergeCell ref="F6:F7"/>
    <mergeCell ref="H6:H7"/>
    <mergeCell ref="A15:B15"/>
    <mergeCell ref="C15:M15"/>
    <mergeCell ref="B21:E21"/>
    <mergeCell ref="B22:E22"/>
    <mergeCell ref="B23:E23"/>
    <mergeCell ref="B24:E24"/>
    <mergeCell ref="B25:E25"/>
    <mergeCell ref="B26:E26"/>
    <mergeCell ref="B27:E27"/>
    <mergeCell ref="B28:E28"/>
    <mergeCell ref="B29:E29"/>
    <mergeCell ref="B30:E30"/>
    <mergeCell ref="A43:E43"/>
    <mergeCell ref="A44:E44"/>
    <mergeCell ref="B31:E31"/>
    <mergeCell ref="B32:E32"/>
    <mergeCell ref="B33:E33"/>
    <mergeCell ref="A37:C38"/>
    <mergeCell ref="D37:L38"/>
    <mergeCell ref="A42:E42"/>
  </mergeCells>
  <hyperlinks>
    <hyperlink ref="O25" r:id="rId1" display="https://fonade.sharepoint.com/sites/tecnologia/Documentos%20compartidos/Forms/AllItems.aspx?slrid=98aa4c9e%2D504f%2D5000%2De0ef%2D2730d6b0b16b&amp;FolderCTID=0x012000199C47BBE518DE43BDC5156807D40FB9&amp;id=%2Fsites%2Ftecnologia%2FDocumentos%20compartidos%2FAUDITORIAS%20INTERNAS%2FA%2EBASE%20DE%20DATOS"/>
    <hyperlink ref="O26" r:id="rId2" display="https://fonade.sharepoint.com/sites/tecnologia/Documentos%20compartidos/Forms/AllItems.aspx?slrid=98aa4c9e%2D504f%2D5000%2De0ef%2D2730d6b0b16b&amp;FolderCTID=0x012000199C47BBE518DE43BDC5156807D40FB9&amp;id=%2Fsites%2Ftecnologia%2FDocumentos%20compartidos%2FAUDITORIAS%20INTERNAS%2FA%2EBASE%20DE%20DATOS"/>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P36"/>
  <sheetViews>
    <sheetView zoomScalePageLayoutView="0" workbookViewId="0" topLeftCell="F1">
      <selection activeCell="M6" sqref="M6:M7"/>
    </sheetView>
  </sheetViews>
  <sheetFormatPr defaultColWidth="11.421875" defaultRowHeight="15"/>
  <cols>
    <col min="1" max="1" width="11.140625" style="1" customWidth="1"/>
    <col min="2" max="2" width="18.8515625" style="1" customWidth="1"/>
    <col min="3" max="3" width="14.140625" style="1" customWidth="1"/>
    <col min="4" max="4" width="15.140625" style="1" customWidth="1"/>
    <col min="5" max="5" width="28.140625" style="1" customWidth="1"/>
    <col min="6" max="6" width="26.7109375" style="1" customWidth="1"/>
    <col min="7" max="7" width="24.00390625" style="1" customWidth="1"/>
    <col min="8" max="8" width="41.7109375" style="1" customWidth="1"/>
    <col min="9" max="9" width="21.7109375" style="1" customWidth="1"/>
    <col min="10" max="10" width="9.140625" style="1" bestFit="1" customWidth="1"/>
    <col min="11" max="11" width="12.140625" style="1" bestFit="1" customWidth="1"/>
    <col min="12" max="12" width="12.7109375" style="1" bestFit="1" customWidth="1"/>
    <col min="13" max="13" width="18.140625" style="1" customWidth="1"/>
    <col min="14" max="14" width="14.8515625" style="1" customWidth="1"/>
    <col min="15" max="15" width="19.28125" style="1" customWidth="1"/>
    <col min="16" max="16" width="15.140625" style="1" customWidth="1"/>
    <col min="17" max="17" width="4.8515625" style="1" customWidth="1"/>
    <col min="18" max="16384" width="11.421875" style="1" customWidth="1"/>
  </cols>
  <sheetData>
    <row r="1" spans="1:13" ht="15" customHeight="1">
      <c r="A1" s="250"/>
      <c r="B1" s="251"/>
      <c r="C1" s="241" t="s">
        <v>18</v>
      </c>
      <c r="D1" s="242"/>
      <c r="E1" s="242"/>
      <c r="F1" s="242"/>
      <c r="G1" s="242"/>
      <c r="H1" s="242"/>
      <c r="I1" s="242"/>
      <c r="J1" s="242"/>
      <c r="K1" s="243"/>
      <c r="L1" s="256"/>
      <c r="M1" s="257"/>
    </row>
    <row r="2" spans="1:13" ht="15" customHeight="1">
      <c r="A2" s="252"/>
      <c r="B2" s="253"/>
      <c r="C2" s="244"/>
      <c r="D2" s="245"/>
      <c r="E2" s="245"/>
      <c r="F2" s="245"/>
      <c r="G2" s="245"/>
      <c r="H2" s="245"/>
      <c r="I2" s="245"/>
      <c r="J2" s="245"/>
      <c r="K2" s="246"/>
      <c r="L2" s="258"/>
      <c r="M2" s="259"/>
    </row>
    <row r="3" spans="1:13" ht="15" customHeight="1">
      <c r="A3" s="252"/>
      <c r="B3" s="253"/>
      <c r="C3" s="244"/>
      <c r="D3" s="245"/>
      <c r="E3" s="245"/>
      <c r="F3" s="245"/>
      <c r="G3" s="245"/>
      <c r="H3" s="245"/>
      <c r="I3" s="245"/>
      <c r="J3" s="245"/>
      <c r="K3" s="246"/>
      <c r="L3" s="260"/>
      <c r="M3" s="261"/>
    </row>
    <row r="4" spans="1:13" ht="15" customHeight="1" thickBot="1">
      <c r="A4" s="254"/>
      <c r="B4" s="255"/>
      <c r="C4" s="247"/>
      <c r="D4" s="248"/>
      <c r="E4" s="248"/>
      <c r="F4" s="248"/>
      <c r="G4" s="248"/>
      <c r="H4" s="248"/>
      <c r="I4" s="248"/>
      <c r="J4" s="248"/>
      <c r="K4" s="249"/>
      <c r="L4" s="235"/>
      <c r="M4" s="236"/>
    </row>
    <row r="5" ht="12.75">
      <c r="A5" s="3"/>
    </row>
    <row r="6" spans="1:13" ht="16.5" customHeight="1">
      <c r="A6" s="262" t="s">
        <v>5</v>
      </c>
      <c r="B6" s="262"/>
      <c r="C6" s="229">
        <v>42916</v>
      </c>
      <c r="D6" s="262" t="s">
        <v>6</v>
      </c>
      <c r="E6" s="262"/>
      <c r="F6" s="229">
        <v>42926</v>
      </c>
      <c r="H6" s="231" t="s">
        <v>7</v>
      </c>
      <c r="I6" s="229">
        <v>42780</v>
      </c>
      <c r="K6" s="231" t="s">
        <v>29</v>
      </c>
      <c r="L6" s="267"/>
      <c r="M6" s="229">
        <f>+MAX(K22:K25)</f>
        <v>43100</v>
      </c>
    </row>
    <row r="7" spans="1:13" ht="15.75" customHeight="1">
      <c r="A7" s="262"/>
      <c r="B7" s="262"/>
      <c r="C7" s="230"/>
      <c r="D7" s="262"/>
      <c r="E7" s="262"/>
      <c r="F7" s="230"/>
      <c r="H7" s="231"/>
      <c r="I7" s="230"/>
      <c r="K7" s="231"/>
      <c r="L7" s="267"/>
      <c r="M7" s="230"/>
    </row>
    <row r="8" spans="1:6" ht="10.5" customHeight="1">
      <c r="A8" s="3"/>
      <c r="F8" s="11"/>
    </row>
    <row r="9" spans="1:13" ht="27" customHeight="1">
      <c r="A9" s="56" t="s">
        <v>0</v>
      </c>
      <c r="C9" s="301" t="s">
        <v>395</v>
      </c>
      <c r="D9" s="302"/>
      <c r="E9" s="302"/>
      <c r="F9" s="302"/>
      <c r="G9" s="302"/>
      <c r="H9" s="302"/>
      <c r="I9" s="302"/>
      <c r="J9" s="302"/>
      <c r="K9" s="302"/>
      <c r="L9" s="302"/>
      <c r="M9" s="303"/>
    </row>
    <row r="10" spans="1:13" ht="9" customHeight="1">
      <c r="A10" s="56"/>
      <c r="C10" s="2"/>
      <c r="D10" s="2"/>
      <c r="E10" s="2"/>
      <c r="F10" s="2"/>
      <c r="G10" s="2"/>
      <c r="H10" s="2"/>
      <c r="I10" s="2"/>
      <c r="J10" s="2"/>
      <c r="K10" s="2"/>
      <c r="L10" s="2"/>
      <c r="M10" s="2"/>
    </row>
    <row r="11" spans="1:13" ht="21.75" customHeight="1">
      <c r="A11" s="237" t="s">
        <v>19</v>
      </c>
      <c r="B11" s="238"/>
      <c r="C11" s="312" t="s">
        <v>396</v>
      </c>
      <c r="D11" s="302"/>
      <c r="E11" s="302"/>
      <c r="F11" s="302"/>
      <c r="G11" s="302"/>
      <c r="H11" s="302"/>
      <c r="I11" s="302"/>
      <c r="J11" s="302"/>
      <c r="K11" s="302"/>
      <c r="L11" s="302"/>
      <c r="M11" s="303"/>
    </row>
    <row r="12" spans="1:14" ht="12" customHeight="1">
      <c r="A12" s="57"/>
      <c r="B12" s="58"/>
      <c r="C12" s="4"/>
      <c r="D12" s="4"/>
      <c r="E12" s="4"/>
      <c r="F12" s="4"/>
      <c r="G12" s="4"/>
      <c r="H12" s="4"/>
      <c r="I12" s="4"/>
      <c r="J12" s="4"/>
      <c r="K12" s="4"/>
      <c r="L12" s="4"/>
      <c r="M12" s="4"/>
      <c r="N12" s="2"/>
    </row>
    <row r="13" spans="1:13" ht="26.25" customHeight="1">
      <c r="A13" s="237" t="s">
        <v>3</v>
      </c>
      <c r="B13" s="238"/>
      <c r="C13" s="312" t="s">
        <v>397</v>
      </c>
      <c r="D13" s="302"/>
      <c r="E13" s="302"/>
      <c r="F13" s="302"/>
      <c r="G13" s="302"/>
      <c r="H13" s="302"/>
      <c r="I13" s="302"/>
      <c r="J13" s="302"/>
      <c r="K13" s="302"/>
      <c r="L13" s="302"/>
      <c r="M13" s="303"/>
    </row>
    <row r="14" spans="1:14" ht="10.5" customHeight="1">
      <c r="A14" s="57"/>
      <c r="B14" s="58"/>
      <c r="C14" s="4"/>
      <c r="D14" s="4"/>
      <c r="E14" s="4"/>
      <c r="F14" s="4"/>
      <c r="G14" s="4"/>
      <c r="H14" s="4"/>
      <c r="I14" s="4"/>
      <c r="J14" s="4"/>
      <c r="K14" s="4"/>
      <c r="L14" s="4"/>
      <c r="M14" s="4"/>
      <c r="N14" s="2"/>
    </row>
    <row r="15" spans="1:13" ht="29.25" customHeight="1">
      <c r="A15" s="237" t="s">
        <v>4</v>
      </c>
      <c r="B15" s="238"/>
      <c r="C15" s="312" t="s">
        <v>398</v>
      </c>
      <c r="D15" s="302"/>
      <c r="E15" s="302"/>
      <c r="F15" s="302"/>
      <c r="G15" s="302"/>
      <c r="H15" s="302"/>
      <c r="I15" s="302"/>
      <c r="J15" s="302"/>
      <c r="K15" s="302"/>
      <c r="L15" s="302"/>
      <c r="M15" s="303"/>
    </row>
    <row r="16" spans="1:13" ht="16.5" customHeight="1">
      <c r="A16" s="57"/>
      <c r="B16" s="58"/>
      <c r="C16" s="4"/>
      <c r="D16" s="4"/>
      <c r="E16" s="4"/>
      <c r="F16" s="4"/>
      <c r="G16" s="4"/>
      <c r="H16" s="4"/>
      <c r="I16" s="4"/>
      <c r="J16" s="4"/>
      <c r="K16" s="4"/>
      <c r="L16" s="4"/>
      <c r="M16" s="4"/>
    </row>
    <row r="17" spans="1:13" ht="9" customHeight="1">
      <c r="A17" s="56"/>
      <c r="C17" s="2"/>
      <c r="D17" s="2"/>
      <c r="E17" s="2"/>
      <c r="F17" s="2"/>
      <c r="G17" s="2"/>
      <c r="H17" s="2"/>
      <c r="I17" s="2"/>
      <c r="J17" s="2"/>
      <c r="K17" s="2"/>
      <c r="L17" s="2"/>
      <c r="M17" s="2"/>
    </row>
    <row r="18" spans="1:13" ht="9" customHeight="1">
      <c r="A18" s="3"/>
      <c r="C18" s="2"/>
      <c r="D18" s="2"/>
      <c r="E18" s="2"/>
      <c r="F18" s="2"/>
      <c r="G18" s="2"/>
      <c r="H18" s="2"/>
      <c r="I18" s="2"/>
      <c r="J18" s="2"/>
      <c r="K18" s="2"/>
      <c r="L18" s="2"/>
      <c r="M18" s="2"/>
    </row>
    <row r="19" spans="1:13" ht="18.75" customHeight="1">
      <c r="A19" s="3" t="s">
        <v>12</v>
      </c>
      <c r="C19" s="2"/>
      <c r="D19" s="2"/>
      <c r="E19" s="2"/>
      <c r="F19" s="2"/>
      <c r="G19" s="2"/>
      <c r="H19" s="2"/>
      <c r="I19" s="2"/>
      <c r="J19" s="2"/>
      <c r="K19" s="2"/>
      <c r="L19" s="2"/>
      <c r="M19" s="2"/>
    </row>
    <row r="20" spans="1:13" ht="9" customHeight="1">
      <c r="A20" s="3"/>
      <c r="C20" s="2"/>
      <c r="D20" s="2"/>
      <c r="E20" s="2"/>
      <c r="F20" s="2"/>
      <c r="G20" s="2"/>
      <c r="H20" s="2"/>
      <c r="I20" s="2"/>
      <c r="J20" s="2"/>
      <c r="K20" s="2"/>
      <c r="L20" s="2"/>
      <c r="M20" s="2"/>
    </row>
    <row r="21" spans="1:16" s="80" customFormat="1" ht="44.25" customHeight="1">
      <c r="A21" s="106" t="s">
        <v>20</v>
      </c>
      <c r="B21" s="232" t="s">
        <v>2</v>
      </c>
      <c r="C21" s="233"/>
      <c r="D21" s="233"/>
      <c r="E21" s="234"/>
      <c r="F21" s="107" t="s">
        <v>21</v>
      </c>
      <c r="G21" s="106" t="s">
        <v>22</v>
      </c>
      <c r="H21" s="106" t="s">
        <v>13</v>
      </c>
      <c r="I21" s="106" t="s">
        <v>8</v>
      </c>
      <c r="J21" s="106" t="s">
        <v>9</v>
      </c>
      <c r="K21" s="106" t="s">
        <v>10</v>
      </c>
      <c r="L21" s="106" t="s">
        <v>11</v>
      </c>
      <c r="M21" s="106" t="s">
        <v>23</v>
      </c>
      <c r="N21" s="108" t="s">
        <v>47</v>
      </c>
      <c r="O21" s="108" t="s">
        <v>14</v>
      </c>
      <c r="P21" s="108" t="s">
        <v>48</v>
      </c>
    </row>
    <row r="22" spans="1:16" s="80" customFormat="1" ht="77.25" customHeight="1">
      <c r="A22" s="37">
        <v>1</v>
      </c>
      <c r="B22" s="429" t="s">
        <v>399</v>
      </c>
      <c r="C22" s="430"/>
      <c r="D22" s="430"/>
      <c r="E22" s="431"/>
      <c r="F22" s="38" t="s">
        <v>400</v>
      </c>
      <c r="G22" s="12" t="s">
        <v>401</v>
      </c>
      <c r="H22" s="12" t="s">
        <v>295</v>
      </c>
      <c r="I22" s="12" t="s">
        <v>402</v>
      </c>
      <c r="J22" s="12">
        <v>1</v>
      </c>
      <c r="K22" s="13">
        <v>43008</v>
      </c>
      <c r="L22" s="13">
        <v>43069</v>
      </c>
      <c r="M22" s="152">
        <v>1</v>
      </c>
      <c r="N22" s="39"/>
      <c r="O22" s="40" t="s">
        <v>403</v>
      </c>
      <c r="P22" s="14"/>
    </row>
    <row r="23" spans="1:16" s="80" customFormat="1" ht="82.5" customHeight="1">
      <c r="A23" s="37">
        <v>2</v>
      </c>
      <c r="B23" s="305" t="s">
        <v>404</v>
      </c>
      <c r="C23" s="305"/>
      <c r="D23" s="305"/>
      <c r="E23" s="305"/>
      <c r="F23" s="38" t="s">
        <v>400</v>
      </c>
      <c r="G23" s="41" t="s">
        <v>405</v>
      </c>
      <c r="H23" s="41" t="s">
        <v>406</v>
      </c>
      <c r="I23" s="12" t="s">
        <v>407</v>
      </c>
      <c r="J23" s="12">
        <v>1</v>
      </c>
      <c r="K23" s="13">
        <v>42977</v>
      </c>
      <c r="L23" s="13">
        <v>42977</v>
      </c>
      <c r="M23" s="152">
        <v>1</v>
      </c>
      <c r="N23" s="39"/>
      <c r="O23" s="189" t="s">
        <v>408</v>
      </c>
      <c r="P23" s="14"/>
    </row>
    <row r="24" spans="1:16" ht="82.5" customHeight="1">
      <c r="A24" s="37">
        <v>3</v>
      </c>
      <c r="B24" s="305" t="s">
        <v>404</v>
      </c>
      <c r="C24" s="305"/>
      <c r="D24" s="305"/>
      <c r="E24" s="305"/>
      <c r="F24" s="91" t="s">
        <v>409</v>
      </c>
      <c r="G24" s="82" t="s">
        <v>410</v>
      </c>
      <c r="H24" s="82" t="s">
        <v>411</v>
      </c>
      <c r="I24" s="82" t="s">
        <v>412</v>
      </c>
      <c r="J24" s="12">
        <v>1</v>
      </c>
      <c r="K24" s="98">
        <v>43100</v>
      </c>
      <c r="L24" s="13">
        <v>43100</v>
      </c>
      <c r="M24" s="152">
        <v>1</v>
      </c>
      <c r="N24" s="82"/>
      <c r="O24" s="82" t="s">
        <v>625</v>
      </c>
      <c r="P24" s="52"/>
    </row>
    <row r="25" spans="1:16" ht="82.5" customHeight="1">
      <c r="A25" s="37">
        <v>4</v>
      </c>
      <c r="B25" s="312" t="s">
        <v>413</v>
      </c>
      <c r="C25" s="326"/>
      <c r="D25" s="326"/>
      <c r="E25" s="327"/>
      <c r="F25" s="91" t="s">
        <v>400</v>
      </c>
      <c r="G25" s="82" t="s">
        <v>414</v>
      </c>
      <c r="H25" s="82" t="s">
        <v>415</v>
      </c>
      <c r="I25" s="82" t="s">
        <v>416</v>
      </c>
      <c r="J25" s="12">
        <v>1</v>
      </c>
      <c r="K25" s="98">
        <v>42977</v>
      </c>
      <c r="L25" s="13">
        <v>43010</v>
      </c>
      <c r="M25" s="152">
        <v>1</v>
      </c>
      <c r="N25" s="82"/>
      <c r="O25" s="188" t="s">
        <v>417</v>
      </c>
      <c r="P25" s="52"/>
    </row>
    <row r="26" ht="12.75">
      <c r="N26" s="74"/>
    </row>
    <row r="27" ht="3" customHeight="1"/>
    <row r="28" ht="12.75">
      <c r="A28" s="3" t="s">
        <v>1</v>
      </c>
    </row>
    <row r="29" spans="1:12" ht="17.25" customHeight="1">
      <c r="A29" s="270" t="s">
        <v>4</v>
      </c>
      <c r="B29" s="270"/>
      <c r="C29" s="271"/>
      <c r="D29" s="220" t="s">
        <v>626</v>
      </c>
      <c r="E29" s="221"/>
      <c r="F29" s="221"/>
      <c r="G29" s="221"/>
      <c r="H29" s="221"/>
      <c r="I29" s="221"/>
      <c r="J29" s="221"/>
      <c r="K29" s="221"/>
      <c r="L29" s="222"/>
    </row>
    <row r="30" spans="1:12" ht="17.25" customHeight="1">
      <c r="A30" s="270"/>
      <c r="B30" s="270"/>
      <c r="C30" s="271"/>
      <c r="D30" s="223"/>
      <c r="E30" s="224"/>
      <c r="F30" s="224"/>
      <c r="G30" s="224"/>
      <c r="H30" s="224"/>
      <c r="I30" s="224"/>
      <c r="J30" s="224"/>
      <c r="K30" s="224"/>
      <c r="L30" s="225"/>
    </row>
    <row r="33" ht="13.5" thickBot="1"/>
    <row r="34" spans="1:7" ht="12.75">
      <c r="A34" s="268" t="s">
        <v>16</v>
      </c>
      <c r="B34" s="269"/>
      <c r="C34" s="269"/>
      <c r="D34" s="269"/>
      <c r="E34" s="269"/>
      <c r="F34" s="86" t="s">
        <v>17</v>
      </c>
      <c r="G34" s="70" t="s">
        <v>15</v>
      </c>
    </row>
    <row r="35" spans="1:7" ht="30.75" customHeight="1">
      <c r="A35" s="298" t="s">
        <v>65</v>
      </c>
      <c r="B35" s="299"/>
      <c r="C35" s="299"/>
      <c r="D35" s="299"/>
      <c r="E35" s="300"/>
      <c r="F35" s="71">
        <f>+AVERAGE(M22:M25)</f>
        <v>1</v>
      </c>
      <c r="G35" s="72">
        <f>+AVERAGE(100%,100%,100%,100%)</f>
        <v>1</v>
      </c>
    </row>
    <row r="36" spans="1:7" ht="32.25" customHeight="1">
      <c r="A36" s="298" t="s">
        <v>66</v>
      </c>
      <c r="B36" s="299"/>
      <c r="C36" s="299"/>
      <c r="D36" s="299"/>
      <c r="E36" s="300"/>
      <c r="F36" s="71">
        <f>+AVERAGE(M22:M25)</f>
        <v>1</v>
      </c>
      <c r="G36" s="72">
        <f>+AVERAGE(100%,100%,100%,100%)</f>
        <v>1</v>
      </c>
    </row>
  </sheetData>
  <sheetProtection/>
  <mergeCells count="31">
    <mergeCell ref="I6:I7"/>
    <mergeCell ref="A1:B4"/>
    <mergeCell ref="C1:K4"/>
    <mergeCell ref="L1:M1"/>
    <mergeCell ref="L2:M2"/>
    <mergeCell ref="L3:M3"/>
    <mergeCell ref="L4:M4"/>
    <mergeCell ref="K6:L7"/>
    <mergeCell ref="M6:M7"/>
    <mergeCell ref="C9:M9"/>
    <mergeCell ref="A11:B11"/>
    <mergeCell ref="C11:M11"/>
    <mergeCell ref="A13:B13"/>
    <mergeCell ref="C13:M13"/>
    <mergeCell ref="A6:B7"/>
    <mergeCell ref="C6:C7"/>
    <mergeCell ref="D6:E7"/>
    <mergeCell ref="F6:F7"/>
    <mergeCell ref="H6:H7"/>
    <mergeCell ref="A15:B15"/>
    <mergeCell ref="C15:M15"/>
    <mergeCell ref="B21:E21"/>
    <mergeCell ref="B22:E22"/>
    <mergeCell ref="B23:E23"/>
    <mergeCell ref="B24:E24"/>
    <mergeCell ref="B25:E25"/>
    <mergeCell ref="A29:C30"/>
    <mergeCell ref="D29:L30"/>
    <mergeCell ref="A34:E34"/>
    <mergeCell ref="A35:E35"/>
    <mergeCell ref="A36:E36"/>
  </mergeCells>
  <hyperlinks>
    <hyperlink ref="O23" r:id="rId1" display="https://fonade.sharepoint.com/:x:/r/sites/tecnologia/_layouts/15/WopiFrame.aspx?sourcedoc=%7B39A5017D-D2D6-43CB-B204-AEB1CBB9691B%7D&amp;file=Analisis%20de%20TIC%20SERVICIOS%20-TIC%20GOBIERNO.xlsx&amp;action=default&amp;IsList=1&amp;ListId=%7B4AE78B70-D3C2-442E-AE60-5029317AABBC%7D&amp;ListItemId=280"/>
    <hyperlink ref="O25" r:id="rId2" display="https://fonade.sharepoint.com/sites/tecnologia/Documentos%20compartidos/Forms/AllItems.aspx?slrid=d418439e%2D6082%2D5000%2D2601%2D61c18b64ce88&amp;FolderCTID=0x012000199C47BBE518DE43BDC5156807D40FB9&amp;id=%2Fsites%2Ftecnologia%2FDocumentos%20compartidos%2FAUDITORIAS%20INTERNAS%2FGEL%2FActa%20MINTIC%2Etif&amp;parent=%2Fsites%2Ftecnologia%2FDocumentos%20compartidos%2FAUDITORIAS%20INTERNAS%2FGEL"/>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P39"/>
  <sheetViews>
    <sheetView zoomScalePageLayoutView="0" workbookViewId="0" topLeftCell="H3">
      <selection activeCell="M21" sqref="M21"/>
    </sheetView>
  </sheetViews>
  <sheetFormatPr defaultColWidth="11.421875" defaultRowHeight="15"/>
  <cols>
    <col min="1" max="1" width="11.140625" style="1" customWidth="1"/>
    <col min="2" max="2" width="18.8515625" style="1" customWidth="1"/>
    <col min="3" max="3" width="14.140625" style="1" customWidth="1"/>
    <col min="4" max="4" width="15.140625" style="1" customWidth="1"/>
    <col min="5" max="5" width="28.140625" style="1" customWidth="1"/>
    <col min="6" max="6" width="26.7109375" style="1" customWidth="1"/>
    <col min="7" max="7" width="24.00390625" style="1" customWidth="1"/>
    <col min="8" max="8" width="25.8515625" style="1" customWidth="1"/>
    <col min="9" max="9" width="21.7109375" style="1" customWidth="1"/>
    <col min="10" max="10" width="9.140625" style="1" bestFit="1" customWidth="1"/>
    <col min="11" max="11" width="12.140625" style="1" bestFit="1" customWidth="1"/>
    <col min="12" max="12" width="12.7109375" style="1" bestFit="1" customWidth="1"/>
    <col min="13" max="13" width="18.140625" style="1" customWidth="1"/>
    <col min="14" max="14" width="33.421875" style="1" customWidth="1"/>
    <col min="15" max="15" width="19.28125" style="1" customWidth="1"/>
    <col min="16" max="16" width="15.140625" style="1" customWidth="1"/>
    <col min="17" max="17" width="4.8515625" style="1" customWidth="1"/>
    <col min="18" max="16384" width="11.421875" style="1" customWidth="1"/>
  </cols>
  <sheetData>
    <row r="1" spans="1:13" ht="15" customHeight="1">
      <c r="A1" s="250"/>
      <c r="B1" s="251"/>
      <c r="C1" s="241" t="s">
        <v>18</v>
      </c>
      <c r="D1" s="242"/>
      <c r="E1" s="242"/>
      <c r="F1" s="242"/>
      <c r="G1" s="242"/>
      <c r="H1" s="242"/>
      <c r="I1" s="242"/>
      <c r="J1" s="242"/>
      <c r="K1" s="243"/>
      <c r="L1" s="256"/>
      <c r="M1" s="257"/>
    </row>
    <row r="2" spans="1:13" ht="15" customHeight="1">
      <c r="A2" s="252"/>
      <c r="B2" s="253"/>
      <c r="C2" s="244"/>
      <c r="D2" s="245"/>
      <c r="E2" s="245"/>
      <c r="F2" s="245"/>
      <c r="G2" s="245"/>
      <c r="H2" s="245"/>
      <c r="I2" s="245"/>
      <c r="J2" s="245"/>
      <c r="K2" s="246"/>
      <c r="L2" s="258"/>
      <c r="M2" s="259"/>
    </row>
    <row r="3" spans="1:13" ht="15" customHeight="1">
      <c r="A3" s="252"/>
      <c r="B3" s="253"/>
      <c r="C3" s="244"/>
      <c r="D3" s="245"/>
      <c r="E3" s="245"/>
      <c r="F3" s="245"/>
      <c r="G3" s="245"/>
      <c r="H3" s="245"/>
      <c r="I3" s="245"/>
      <c r="J3" s="245"/>
      <c r="K3" s="246"/>
      <c r="L3" s="260"/>
      <c r="M3" s="261"/>
    </row>
    <row r="4" spans="1:13" ht="15" customHeight="1" thickBot="1">
      <c r="A4" s="254"/>
      <c r="B4" s="255"/>
      <c r="C4" s="247"/>
      <c r="D4" s="248"/>
      <c r="E4" s="248"/>
      <c r="F4" s="248"/>
      <c r="G4" s="248"/>
      <c r="H4" s="248"/>
      <c r="I4" s="248"/>
      <c r="J4" s="248"/>
      <c r="K4" s="249"/>
      <c r="L4" s="235"/>
      <c r="M4" s="236"/>
    </row>
    <row r="5" ht="12.75">
      <c r="A5" s="3"/>
    </row>
    <row r="6" spans="1:13" ht="16.5" customHeight="1">
      <c r="A6" s="262" t="s">
        <v>5</v>
      </c>
      <c r="B6" s="262"/>
      <c r="C6" s="229">
        <v>42655</v>
      </c>
      <c r="D6" s="262" t="s">
        <v>6</v>
      </c>
      <c r="E6" s="262"/>
      <c r="F6" s="229">
        <v>42676</v>
      </c>
      <c r="H6" s="231" t="s">
        <v>7</v>
      </c>
      <c r="I6" s="229">
        <v>43145</v>
      </c>
      <c r="K6" s="231" t="s">
        <v>29</v>
      </c>
      <c r="L6" s="267"/>
      <c r="M6" s="229">
        <f>+MAX(K22:K28)</f>
        <v>43220</v>
      </c>
    </row>
    <row r="7" spans="1:13" ht="15.75" customHeight="1">
      <c r="A7" s="262"/>
      <c r="B7" s="262"/>
      <c r="C7" s="230"/>
      <c r="D7" s="262"/>
      <c r="E7" s="262"/>
      <c r="F7" s="230"/>
      <c r="H7" s="231"/>
      <c r="I7" s="230"/>
      <c r="K7" s="231"/>
      <c r="L7" s="267"/>
      <c r="M7" s="230"/>
    </row>
    <row r="8" spans="1:6" ht="10.5" customHeight="1">
      <c r="A8" s="3"/>
      <c r="F8" s="11"/>
    </row>
    <row r="9" spans="1:13" ht="20.25" customHeight="1">
      <c r="A9" s="56" t="s">
        <v>0</v>
      </c>
      <c r="C9" s="301" t="s">
        <v>418</v>
      </c>
      <c r="D9" s="302"/>
      <c r="E9" s="302"/>
      <c r="F9" s="302"/>
      <c r="G9" s="302"/>
      <c r="H9" s="302"/>
      <c r="I9" s="302"/>
      <c r="J9" s="302"/>
      <c r="K9" s="302"/>
      <c r="L9" s="302"/>
      <c r="M9" s="303"/>
    </row>
    <row r="10" spans="1:13" ht="9" customHeight="1">
      <c r="A10" s="56"/>
      <c r="C10" s="2"/>
      <c r="D10" s="2"/>
      <c r="E10" s="2"/>
      <c r="F10" s="2"/>
      <c r="G10" s="2"/>
      <c r="H10" s="2"/>
      <c r="I10" s="2"/>
      <c r="J10" s="2"/>
      <c r="K10" s="2"/>
      <c r="L10" s="2"/>
      <c r="M10" s="2"/>
    </row>
    <row r="11" spans="1:13" ht="19.5" customHeight="1">
      <c r="A11" s="237" t="s">
        <v>19</v>
      </c>
      <c r="B11" s="238"/>
      <c r="C11" s="312" t="s">
        <v>419</v>
      </c>
      <c r="D11" s="302"/>
      <c r="E11" s="302"/>
      <c r="F11" s="302"/>
      <c r="G11" s="302"/>
      <c r="H11" s="302"/>
      <c r="I11" s="302"/>
      <c r="J11" s="302"/>
      <c r="K11" s="302"/>
      <c r="L11" s="302"/>
      <c r="M11" s="303"/>
    </row>
    <row r="12" spans="1:14" ht="12" customHeight="1">
      <c r="A12" s="57"/>
      <c r="B12" s="58"/>
      <c r="C12" s="4"/>
      <c r="D12" s="4"/>
      <c r="E12" s="4"/>
      <c r="F12" s="4"/>
      <c r="G12" s="4"/>
      <c r="H12" s="4"/>
      <c r="I12" s="4"/>
      <c r="J12" s="4"/>
      <c r="K12" s="4"/>
      <c r="L12" s="4"/>
      <c r="M12" s="4"/>
      <c r="N12" s="2"/>
    </row>
    <row r="13" spans="1:13" ht="27" customHeight="1">
      <c r="A13" s="237" t="s">
        <v>3</v>
      </c>
      <c r="B13" s="238"/>
      <c r="C13" s="312" t="s">
        <v>420</v>
      </c>
      <c r="D13" s="302"/>
      <c r="E13" s="302"/>
      <c r="F13" s="302"/>
      <c r="G13" s="302"/>
      <c r="H13" s="302"/>
      <c r="I13" s="302"/>
      <c r="J13" s="302"/>
      <c r="K13" s="302"/>
      <c r="L13" s="302"/>
      <c r="M13" s="303"/>
    </row>
    <row r="14" spans="1:14" ht="10.5" customHeight="1">
      <c r="A14" s="57"/>
      <c r="B14" s="58"/>
      <c r="C14" s="4"/>
      <c r="D14" s="4"/>
      <c r="E14" s="4"/>
      <c r="F14" s="4"/>
      <c r="G14" s="4"/>
      <c r="H14" s="4"/>
      <c r="I14" s="4"/>
      <c r="J14" s="4"/>
      <c r="K14" s="4"/>
      <c r="L14" s="4"/>
      <c r="M14" s="4"/>
      <c r="N14" s="2"/>
    </row>
    <row r="15" spans="1:13" ht="23.25" customHeight="1">
      <c r="A15" s="237" t="s">
        <v>4</v>
      </c>
      <c r="B15" s="238"/>
      <c r="C15" s="312" t="s">
        <v>316</v>
      </c>
      <c r="D15" s="302"/>
      <c r="E15" s="302"/>
      <c r="F15" s="302"/>
      <c r="G15" s="302"/>
      <c r="H15" s="302"/>
      <c r="I15" s="302"/>
      <c r="J15" s="302"/>
      <c r="K15" s="302"/>
      <c r="L15" s="302"/>
      <c r="M15" s="303"/>
    </row>
    <row r="16" spans="1:13" ht="16.5" customHeight="1">
      <c r="A16" s="57"/>
      <c r="B16" s="58"/>
      <c r="C16" s="4"/>
      <c r="D16" s="4"/>
      <c r="E16" s="4"/>
      <c r="F16" s="4"/>
      <c r="G16" s="4"/>
      <c r="H16" s="4"/>
      <c r="I16" s="4"/>
      <c r="J16" s="4"/>
      <c r="K16" s="4"/>
      <c r="L16" s="4"/>
      <c r="M16" s="4"/>
    </row>
    <row r="17" spans="1:13" ht="9" customHeight="1">
      <c r="A17" s="56"/>
      <c r="C17" s="2"/>
      <c r="D17" s="2"/>
      <c r="E17" s="2"/>
      <c r="F17" s="2"/>
      <c r="G17" s="2"/>
      <c r="H17" s="2"/>
      <c r="I17" s="2"/>
      <c r="J17" s="2"/>
      <c r="K17" s="2"/>
      <c r="L17" s="2"/>
      <c r="M17" s="2"/>
    </row>
    <row r="18" spans="1:13" ht="9" customHeight="1">
      <c r="A18" s="3"/>
      <c r="C18" s="2"/>
      <c r="D18" s="2"/>
      <c r="E18" s="2"/>
      <c r="F18" s="2"/>
      <c r="G18" s="2"/>
      <c r="H18" s="2"/>
      <c r="I18" s="2"/>
      <c r="J18" s="2"/>
      <c r="K18" s="2"/>
      <c r="L18" s="2"/>
      <c r="M18" s="2"/>
    </row>
    <row r="19" spans="1:13" ht="18.75" customHeight="1">
      <c r="A19" s="3" t="s">
        <v>12</v>
      </c>
      <c r="C19" s="2"/>
      <c r="D19" s="2"/>
      <c r="E19" s="2"/>
      <c r="F19" s="2"/>
      <c r="G19" s="2"/>
      <c r="H19" s="2"/>
      <c r="I19" s="2"/>
      <c r="J19" s="2"/>
      <c r="K19" s="2"/>
      <c r="L19" s="2"/>
      <c r="M19" s="2"/>
    </row>
    <row r="20" spans="1:13" ht="9" customHeight="1">
      <c r="A20" s="3"/>
      <c r="C20" s="2"/>
      <c r="D20" s="2"/>
      <c r="E20" s="2"/>
      <c r="F20" s="2"/>
      <c r="G20" s="2"/>
      <c r="H20" s="2"/>
      <c r="I20" s="2"/>
      <c r="J20" s="2"/>
      <c r="K20" s="2"/>
      <c r="L20" s="2"/>
      <c r="M20" s="2"/>
    </row>
    <row r="21" spans="1:16" s="80" customFormat="1" ht="44.25" customHeight="1">
      <c r="A21" s="106" t="s">
        <v>20</v>
      </c>
      <c r="B21" s="232" t="s">
        <v>2</v>
      </c>
      <c r="C21" s="233"/>
      <c r="D21" s="233"/>
      <c r="E21" s="234"/>
      <c r="F21" s="193" t="s">
        <v>21</v>
      </c>
      <c r="G21" s="108" t="s">
        <v>22</v>
      </c>
      <c r="H21" s="108" t="s">
        <v>13</v>
      </c>
      <c r="I21" s="108" t="s">
        <v>8</v>
      </c>
      <c r="J21" s="108" t="s">
        <v>9</v>
      </c>
      <c r="K21" s="108" t="s">
        <v>10</v>
      </c>
      <c r="L21" s="108" t="s">
        <v>11</v>
      </c>
      <c r="M21" s="108" t="s">
        <v>23</v>
      </c>
      <c r="N21" s="108" t="s">
        <v>47</v>
      </c>
      <c r="O21" s="108" t="s">
        <v>14</v>
      </c>
      <c r="P21" s="108" t="s">
        <v>48</v>
      </c>
    </row>
    <row r="22" spans="1:16" ht="190.5" customHeight="1">
      <c r="A22" s="52">
        <v>1</v>
      </c>
      <c r="B22" s="305" t="s">
        <v>421</v>
      </c>
      <c r="C22" s="305"/>
      <c r="D22" s="305"/>
      <c r="E22" s="305"/>
      <c r="F22" s="91" t="s">
        <v>627</v>
      </c>
      <c r="G22" s="53" t="s">
        <v>422</v>
      </c>
      <c r="H22" s="53" t="s">
        <v>423</v>
      </c>
      <c r="I22" s="190" t="s">
        <v>424</v>
      </c>
      <c r="J22" s="77">
        <v>1</v>
      </c>
      <c r="K22" s="184">
        <v>42947</v>
      </c>
      <c r="L22" s="184">
        <v>43083</v>
      </c>
      <c r="M22" s="152">
        <v>1</v>
      </c>
      <c r="N22" s="52"/>
      <c r="O22" s="53" t="s">
        <v>425</v>
      </c>
      <c r="P22" s="52"/>
    </row>
    <row r="23" spans="1:16" ht="189" customHeight="1">
      <c r="A23" s="52">
        <v>2</v>
      </c>
      <c r="B23" s="305" t="s">
        <v>421</v>
      </c>
      <c r="C23" s="305"/>
      <c r="D23" s="305"/>
      <c r="E23" s="305"/>
      <c r="F23" s="79" t="s">
        <v>628</v>
      </c>
      <c r="G23" s="191" t="s">
        <v>426</v>
      </c>
      <c r="H23" s="191" t="s">
        <v>427</v>
      </c>
      <c r="I23" s="191" t="s">
        <v>428</v>
      </c>
      <c r="J23" s="191">
        <v>1</v>
      </c>
      <c r="K23" s="192">
        <v>42825</v>
      </c>
      <c r="L23" s="192">
        <v>42927</v>
      </c>
      <c r="M23" s="194">
        <v>1</v>
      </c>
      <c r="N23" s="191"/>
      <c r="O23" s="191" t="s">
        <v>429</v>
      </c>
      <c r="P23" s="52"/>
    </row>
    <row r="24" spans="1:16" ht="182.25" customHeight="1">
      <c r="A24" s="52">
        <v>3</v>
      </c>
      <c r="B24" s="305" t="s">
        <v>421</v>
      </c>
      <c r="C24" s="305"/>
      <c r="D24" s="305"/>
      <c r="E24" s="305"/>
      <c r="F24" s="91" t="s">
        <v>627</v>
      </c>
      <c r="G24" s="82" t="s">
        <v>430</v>
      </c>
      <c r="H24" s="82" t="s">
        <v>431</v>
      </c>
      <c r="I24" s="82" t="s">
        <v>432</v>
      </c>
      <c r="J24" s="82">
        <v>1</v>
      </c>
      <c r="K24" s="182">
        <v>42886</v>
      </c>
      <c r="L24" s="98">
        <v>42916</v>
      </c>
      <c r="M24" s="152">
        <v>1</v>
      </c>
      <c r="N24" s="82"/>
      <c r="O24" s="82" t="s">
        <v>433</v>
      </c>
      <c r="P24" s="85"/>
    </row>
    <row r="25" spans="1:16" ht="181.5" customHeight="1">
      <c r="A25" s="52">
        <v>4</v>
      </c>
      <c r="B25" s="305" t="s">
        <v>421</v>
      </c>
      <c r="C25" s="305"/>
      <c r="D25" s="305"/>
      <c r="E25" s="305"/>
      <c r="F25" s="91" t="s">
        <v>627</v>
      </c>
      <c r="G25" s="82" t="s">
        <v>434</v>
      </c>
      <c r="H25" s="82" t="s">
        <v>435</v>
      </c>
      <c r="I25" s="82" t="s">
        <v>436</v>
      </c>
      <c r="J25" s="82">
        <v>1</v>
      </c>
      <c r="K25" s="182">
        <v>43190</v>
      </c>
      <c r="L25" s="64"/>
      <c r="M25" s="152">
        <v>0.3</v>
      </c>
      <c r="N25" s="82" t="s">
        <v>437</v>
      </c>
      <c r="O25" s="82" t="s">
        <v>438</v>
      </c>
      <c r="P25" s="85" t="s">
        <v>439</v>
      </c>
    </row>
    <row r="26" spans="1:16" ht="156.75" customHeight="1">
      <c r="A26" s="52">
        <v>5</v>
      </c>
      <c r="B26" s="305" t="s">
        <v>440</v>
      </c>
      <c r="C26" s="305"/>
      <c r="D26" s="305"/>
      <c r="E26" s="305"/>
      <c r="F26" s="91" t="s">
        <v>627</v>
      </c>
      <c r="G26" s="82" t="s">
        <v>441</v>
      </c>
      <c r="H26" s="82" t="s">
        <v>442</v>
      </c>
      <c r="I26" s="82" t="s">
        <v>443</v>
      </c>
      <c r="J26" s="82">
        <v>1</v>
      </c>
      <c r="K26" s="182">
        <v>43220</v>
      </c>
      <c r="L26" s="64"/>
      <c r="M26" s="152">
        <v>0.4</v>
      </c>
      <c r="N26" s="82" t="s">
        <v>444</v>
      </c>
      <c r="O26" s="82" t="s">
        <v>445</v>
      </c>
      <c r="P26" s="85" t="s">
        <v>446</v>
      </c>
    </row>
    <row r="27" spans="1:16" ht="149.25" customHeight="1">
      <c r="A27" s="52">
        <v>6</v>
      </c>
      <c r="B27" s="305" t="s">
        <v>440</v>
      </c>
      <c r="C27" s="305"/>
      <c r="D27" s="305"/>
      <c r="E27" s="305"/>
      <c r="F27" s="91" t="s">
        <v>627</v>
      </c>
      <c r="G27" s="82" t="s">
        <v>447</v>
      </c>
      <c r="H27" s="82" t="s">
        <v>442</v>
      </c>
      <c r="I27" s="82" t="s">
        <v>448</v>
      </c>
      <c r="J27" s="82">
        <v>1</v>
      </c>
      <c r="K27" s="98">
        <v>43220</v>
      </c>
      <c r="L27" s="64"/>
      <c r="M27" s="152">
        <v>0</v>
      </c>
      <c r="N27" s="64"/>
      <c r="O27" s="64"/>
      <c r="P27" s="85" t="s">
        <v>449</v>
      </c>
    </row>
    <row r="28" spans="1:16" ht="129" customHeight="1">
      <c r="A28" s="52">
        <v>7</v>
      </c>
      <c r="B28" s="305" t="s">
        <v>440</v>
      </c>
      <c r="C28" s="305"/>
      <c r="D28" s="305"/>
      <c r="E28" s="305"/>
      <c r="F28" s="91" t="s">
        <v>627</v>
      </c>
      <c r="G28" s="82" t="s">
        <v>450</v>
      </c>
      <c r="H28" s="82" t="s">
        <v>442</v>
      </c>
      <c r="I28" s="82" t="s">
        <v>451</v>
      </c>
      <c r="J28" s="82">
        <v>1</v>
      </c>
      <c r="K28" s="98">
        <v>43190</v>
      </c>
      <c r="L28" s="64"/>
      <c r="M28" s="152">
        <v>0</v>
      </c>
      <c r="N28" s="64"/>
      <c r="O28" s="64"/>
      <c r="P28" s="85" t="s">
        <v>452</v>
      </c>
    </row>
    <row r="29" ht="12.75">
      <c r="N29" s="74"/>
    </row>
    <row r="30" ht="3" customHeight="1"/>
    <row r="31" ht="12.75">
      <c r="A31" s="3" t="s">
        <v>1</v>
      </c>
    </row>
    <row r="32" spans="1:12" ht="17.25" customHeight="1">
      <c r="A32" s="270" t="s">
        <v>4</v>
      </c>
      <c r="B32" s="270"/>
      <c r="C32" s="271"/>
      <c r="D32" s="220" t="s">
        <v>316</v>
      </c>
      <c r="E32" s="221"/>
      <c r="F32" s="221"/>
      <c r="G32" s="221"/>
      <c r="H32" s="221"/>
      <c r="I32" s="221"/>
      <c r="J32" s="221"/>
      <c r="K32" s="221"/>
      <c r="L32" s="222"/>
    </row>
    <row r="33" spans="1:12" ht="17.25" customHeight="1">
      <c r="A33" s="270"/>
      <c r="B33" s="270"/>
      <c r="C33" s="271"/>
      <c r="D33" s="223"/>
      <c r="E33" s="224"/>
      <c r="F33" s="224"/>
      <c r="G33" s="224"/>
      <c r="H33" s="224"/>
      <c r="I33" s="224"/>
      <c r="J33" s="224"/>
      <c r="K33" s="224"/>
      <c r="L33" s="225"/>
    </row>
    <row r="36" ht="13.5" thickBot="1"/>
    <row r="37" spans="1:7" ht="12.75">
      <c r="A37" s="268" t="s">
        <v>16</v>
      </c>
      <c r="B37" s="269"/>
      <c r="C37" s="269"/>
      <c r="D37" s="269"/>
      <c r="E37" s="269"/>
      <c r="F37" s="86" t="s">
        <v>17</v>
      </c>
      <c r="G37" s="70" t="s">
        <v>15</v>
      </c>
    </row>
    <row r="38" spans="1:8" ht="30.75" customHeight="1" thickBot="1">
      <c r="A38" s="298" t="s">
        <v>65</v>
      </c>
      <c r="B38" s="299"/>
      <c r="C38" s="299"/>
      <c r="D38" s="299"/>
      <c r="E38" s="300"/>
      <c r="F38" s="119">
        <f>+AVERAGE(M22,M23,M24)</f>
        <v>1</v>
      </c>
      <c r="G38" s="72">
        <f>+AVERAGE(100%,100%,100%)</f>
        <v>1</v>
      </c>
      <c r="H38" s="42"/>
    </row>
    <row r="39" spans="1:7" ht="32.25" customHeight="1" thickBot="1">
      <c r="A39" s="298" t="s">
        <v>66</v>
      </c>
      <c r="B39" s="299"/>
      <c r="C39" s="299"/>
      <c r="D39" s="299"/>
      <c r="E39" s="300"/>
      <c r="F39" s="73">
        <v>0.53</v>
      </c>
      <c r="G39" s="72">
        <f>+AVERAGE(100%,100%,100%,0%,0%,0%,0%)</f>
        <v>0.42857142857142855</v>
      </c>
    </row>
  </sheetData>
  <sheetProtection/>
  <mergeCells count="34">
    <mergeCell ref="I6:I7"/>
    <mergeCell ref="A1:B4"/>
    <mergeCell ref="C1:K4"/>
    <mergeCell ref="L1:M1"/>
    <mergeCell ref="L2:M2"/>
    <mergeCell ref="L3:M3"/>
    <mergeCell ref="L4:M4"/>
    <mergeCell ref="K6:L7"/>
    <mergeCell ref="M6:M7"/>
    <mergeCell ref="C9:M9"/>
    <mergeCell ref="A11:B11"/>
    <mergeCell ref="C11:M11"/>
    <mergeCell ref="A13:B13"/>
    <mergeCell ref="C13:M13"/>
    <mergeCell ref="A6:B7"/>
    <mergeCell ref="C6:C7"/>
    <mergeCell ref="D6:E7"/>
    <mergeCell ref="F6:F7"/>
    <mergeCell ref="H6:H7"/>
    <mergeCell ref="A15:B15"/>
    <mergeCell ref="C15:M15"/>
    <mergeCell ref="B21:E21"/>
    <mergeCell ref="B22:E22"/>
    <mergeCell ref="B23:E23"/>
    <mergeCell ref="B24:E24"/>
    <mergeCell ref="A37:E37"/>
    <mergeCell ref="A38:E38"/>
    <mergeCell ref="A39:E39"/>
    <mergeCell ref="B25:E25"/>
    <mergeCell ref="B26:E26"/>
    <mergeCell ref="B27:E27"/>
    <mergeCell ref="B28:E28"/>
    <mergeCell ref="A32:C33"/>
    <mergeCell ref="D32:L3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P36"/>
  <sheetViews>
    <sheetView zoomScalePageLayoutView="0" workbookViewId="0" topLeftCell="A1">
      <selection activeCell="F37" sqref="F37"/>
    </sheetView>
  </sheetViews>
  <sheetFormatPr defaultColWidth="11.421875" defaultRowHeight="15"/>
  <cols>
    <col min="1" max="1" width="11.140625" style="1" customWidth="1"/>
    <col min="2" max="2" width="18.8515625" style="1" customWidth="1"/>
    <col min="3" max="3" width="14.140625" style="1" customWidth="1"/>
    <col min="4" max="4" width="15.140625" style="1" customWidth="1"/>
    <col min="5" max="5" width="12.57421875" style="1" customWidth="1"/>
    <col min="6" max="6" width="33.57421875" style="1" customWidth="1"/>
    <col min="7" max="7" width="34.28125" style="1" customWidth="1"/>
    <col min="8" max="8" width="25.8515625" style="1" customWidth="1"/>
    <col min="9" max="9" width="21.7109375" style="1" customWidth="1"/>
    <col min="10" max="10" width="9.140625" style="1" bestFit="1" customWidth="1"/>
    <col min="11" max="11" width="12.140625" style="1" bestFit="1" customWidth="1"/>
    <col min="12" max="12" width="12.7109375" style="1" bestFit="1" customWidth="1"/>
    <col min="13" max="13" width="18.140625" style="1" customWidth="1"/>
    <col min="14" max="14" width="63.8515625" style="1" customWidth="1"/>
    <col min="15" max="15" width="19.28125" style="1" customWidth="1"/>
    <col min="16" max="16" width="42.57421875" style="1" customWidth="1"/>
    <col min="17" max="17" width="4.8515625" style="21" customWidth="1"/>
    <col min="18" max="16384" width="11.421875" style="21" customWidth="1"/>
  </cols>
  <sheetData>
    <row r="1" spans="1:13" ht="15" customHeight="1">
      <c r="A1" s="250"/>
      <c r="B1" s="251"/>
      <c r="C1" s="241" t="s">
        <v>18</v>
      </c>
      <c r="D1" s="242"/>
      <c r="E1" s="242"/>
      <c r="F1" s="242"/>
      <c r="G1" s="242"/>
      <c r="H1" s="242"/>
      <c r="I1" s="242"/>
      <c r="J1" s="242"/>
      <c r="K1" s="243"/>
      <c r="L1" s="256"/>
      <c r="M1" s="257"/>
    </row>
    <row r="2" spans="1:13" ht="15" customHeight="1">
      <c r="A2" s="252"/>
      <c r="B2" s="253"/>
      <c r="C2" s="244"/>
      <c r="D2" s="245"/>
      <c r="E2" s="245"/>
      <c r="F2" s="245"/>
      <c r="G2" s="245"/>
      <c r="H2" s="245"/>
      <c r="I2" s="245"/>
      <c r="J2" s="245"/>
      <c r="K2" s="246"/>
      <c r="L2" s="258"/>
      <c r="M2" s="259"/>
    </row>
    <row r="3" spans="1:13" ht="15" customHeight="1">
      <c r="A3" s="252"/>
      <c r="B3" s="253"/>
      <c r="C3" s="244"/>
      <c r="D3" s="245"/>
      <c r="E3" s="245"/>
      <c r="F3" s="245"/>
      <c r="G3" s="245"/>
      <c r="H3" s="245"/>
      <c r="I3" s="245"/>
      <c r="J3" s="245"/>
      <c r="K3" s="246"/>
      <c r="L3" s="260"/>
      <c r="M3" s="261"/>
    </row>
    <row r="4" spans="1:13" ht="15" customHeight="1" thickBot="1">
      <c r="A4" s="254"/>
      <c r="B4" s="255"/>
      <c r="C4" s="247"/>
      <c r="D4" s="248"/>
      <c r="E4" s="248"/>
      <c r="F4" s="248"/>
      <c r="G4" s="248"/>
      <c r="H4" s="248"/>
      <c r="I4" s="248"/>
      <c r="J4" s="248"/>
      <c r="K4" s="249"/>
      <c r="L4" s="235"/>
      <c r="M4" s="236"/>
    </row>
    <row r="5" ht="12.75">
      <c r="A5" s="3"/>
    </row>
    <row r="6" spans="1:13" ht="16.5" customHeight="1">
      <c r="A6" s="262" t="s">
        <v>5</v>
      </c>
      <c r="B6" s="262"/>
      <c r="C6" s="229">
        <v>42951</v>
      </c>
      <c r="D6" s="262" t="s">
        <v>6</v>
      </c>
      <c r="E6" s="262"/>
      <c r="F6" s="229">
        <v>42945</v>
      </c>
      <c r="H6" s="231" t="s">
        <v>7</v>
      </c>
      <c r="I6" s="229">
        <v>43146</v>
      </c>
      <c r="K6" s="231" t="s">
        <v>29</v>
      </c>
      <c r="L6" s="267"/>
      <c r="M6" s="229">
        <f>+MAX(K22:K25)</f>
        <v>43189</v>
      </c>
    </row>
    <row r="7" spans="1:13" ht="21" customHeight="1">
      <c r="A7" s="262"/>
      <c r="B7" s="262"/>
      <c r="C7" s="230"/>
      <c r="D7" s="262"/>
      <c r="E7" s="262"/>
      <c r="F7" s="230"/>
      <c r="H7" s="231"/>
      <c r="I7" s="230"/>
      <c r="K7" s="231"/>
      <c r="L7" s="267"/>
      <c r="M7" s="230"/>
    </row>
    <row r="8" ht="10.5" customHeight="1">
      <c r="A8" s="3"/>
    </row>
    <row r="9" spans="1:13" ht="21.75" customHeight="1">
      <c r="A9" s="56" t="s">
        <v>0</v>
      </c>
      <c r="C9" s="226" t="s">
        <v>31</v>
      </c>
      <c r="D9" s="227"/>
      <c r="E9" s="227"/>
      <c r="F9" s="227"/>
      <c r="G9" s="227"/>
      <c r="H9" s="227"/>
      <c r="I9" s="227"/>
      <c r="J9" s="227"/>
      <c r="K9" s="227"/>
      <c r="L9" s="227"/>
      <c r="M9" s="228"/>
    </row>
    <row r="10" spans="1:13" ht="9" customHeight="1">
      <c r="A10" s="56"/>
      <c r="C10" s="2"/>
      <c r="D10" s="2"/>
      <c r="E10" s="2"/>
      <c r="F10" s="2"/>
      <c r="G10" s="2"/>
      <c r="H10" s="2"/>
      <c r="I10" s="2"/>
      <c r="J10" s="2"/>
      <c r="K10" s="2"/>
      <c r="L10" s="2"/>
      <c r="M10" s="2"/>
    </row>
    <row r="11" spans="1:13" ht="22.5" customHeight="1">
      <c r="A11" s="237" t="s">
        <v>19</v>
      </c>
      <c r="B11" s="238"/>
      <c r="C11" s="226" t="s">
        <v>40</v>
      </c>
      <c r="D11" s="227"/>
      <c r="E11" s="227"/>
      <c r="F11" s="227"/>
      <c r="G11" s="227"/>
      <c r="H11" s="227"/>
      <c r="I11" s="227"/>
      <c r="J11" s="227"/>
      <c r="K11" s="227"/>
      <c r="L11" s="227"/>
      <c r="M11" s="228"/>
    </row>
    <row r="12" spans="1:14" ht="12" customHeight="1">
      <c r="A12" s="57"/>
      <c r="B12" s="58"/>
      <c r="C12" s="4"/>
      <c r="D12" s="4"/>
      <c r="E12" s="4"/>
      <c r="F12" s="4"/>
      <c r="G12" s="4"/>
      <c r="H12" s="4"/>
      <c r="I12" s="4"/>
      <c r="J12" s="4"/>
      <c r="K12" s="4"/>
      <c r="L12" s="4"/>
      <c r="M12" s="4"/>
      <c r="N12" s="2"/>
    </row>
    <row r="13" spans="1:13" ht="27.75" customHeight="1">
      <c r="A13" s="237" t="s">
        <v>3</v>
      </c>
      <c r="B13" s="238"/>
      <c r="C13" s="226" t="s">
        <v>41</v>
      </c>
      <c r="D13" s="227"/>
      <c r="E13" s="227"/>
      <c r="F13" s="227"/>
      <c r="G13" s="227"/>
      <c r="H13" s="227"/>
      <c r="I13" s="227"/>
      <c r="J13" s="227"/>
      <c r="K13" s="227"/>
      <c r="L13" s="227"/>
      <c r="M13" s="228"/>
    </row>
    <row r="14" spans="1:14" ht="10.5" customHeight="1">
      <c r="A14" s="57"/>
      <c r="B14" s="58"/>
      <c r="C14" s="4"/>
      <c r="D14" s="4"/>
      <c r="E14" s="4"/>
      <c r="F14" s="4"/>
      <c r="G14" s="4"/>
      <c r="H14" s="4"/>
      <c r="I14" s="4"/>
      <c r="J14" s="4"/>
      <c r="K14" s="4"/>
      <c r="L14" s="4"/>
      <c r="M14" s="4"/>
      <c r="N14" s="2"/>
    </row>
    <row r="15" spans="1:13" ht="27" customHeight="1">
      <c r="A15" s="237" t="s">
        <v>4</v>
      </c>
      <c r="B15" s="238"/>
      <c r="C15" s="226" t="s">
        <v>42</v>
      </c>
      <c r="D15" s="227"/>
      <c r="E15" s="227"/>
      <c r="F15" s="227"/>
      <c r="G15" s="227"/>
      <c r="H15" s="227"/>
      <c r="I15" s="227"/>
      <c r="J15" s="227"/>
      <c r="K15" s="227"/>
      <c r="L15" s="227"/>
      <c r="M15" s="228"/>
    </row>
    <row r="16" spans="1:13" ht="16.5" customHeight="1">
      <c r="A16" s="57"/>
      <c r="B16" s="58"/>
      <c r="C16" s="4"/>
      <c r="D16" s="4"/>
      <c r="E16" s="4"/>
      <c r="F16" s="4"/>
      <c r="G16" s="4"/>
      <c r="H16" s="4"/>
      <c r="I16" s="4"/>
      <c r="J16" s="4"/>
      <c r="K16" s="4"/>
      <c r="L16" s="4"/>
      <c r="M16" s="4"/>
    </row>
    <row r="17" spans="1:13" ht="9" customHeight="1">
      <c r="A17" s="56"/>
      <c r="C17" s="2"/>
      <c r="D17" s="2"/>
      <c r="E17" s="2"/>
      <c r="F17" s="2"/>
      <c r="G17" s="2"/>
      <c r="H17" s="2"/>
      <c r="I17" s="2"/>
      <c r="J17" s="2"/>
      <c r="K17" s="2"/>
      <c r="L17" s="2"/>
      <c r="M17" s="2"/>
    </row>
    <row r="18" spans="1:13" ht="9" customHeight="1">
      <c r="A18" s="3"/>
      <c r="C18" s="2"/>
      <c r="D18" s="2"/>
      <c r="E18" s="2"/>
      <c r="F18" s="2"/>
      <c r="G18" s="2"/>
      <c r="H18" s="2"/>
      <c r="I18" s="2"/>
      <c r="J18" s="2"/>
      <c r="K18" s="2"/>
      <c r="L18" s="2"/>
      <c r="M18" s="2"/>
    </row>
    <row r="19" spans="1:13" ht="18.75" customHeight="1">
      <c r="A19" s="3" t="s">
        <v>12</v>
      </c>
      <c r="C19" s="2"/>
      <c r="D19" s="2"/>
      <c r="E19" s="2"/>
      <c r="F19" s="2"/>
      <c r="G19" s="2"/>
      <c r="H19" s="2"/>
      <c r="I19" s="2"/>
      <c r="J19" s="2"/>
      <c r="K19" s="2"/>
      <c r="L19" s="2"/>
      <c r="M19" s="2"/>
    </row>
    <row r="20" spans="1:13" ht="9" customHeight="1">
      <c r="A20" s="3"/>
      <c r="C20" s="2"/>
      <c r="D20" s="2"/>
      <c r="E20" s="2"/>
      <c r="F20" s="2"/>
      <c r="G20" s="2"/>
      <c r="H20" s="2"/>
      <c r="I20" s="2"/>
      <c r="J20" s="2"/>
      <c r="K20" s="2"/>
      <c r="L20" s="2"/>
      <c r="M20" s="2"/>
    </row>
    <row r="21" spans="1:16" s="110" customFormat="1" ht="44.25" customHeight="1">
      <c r="A21" s="106" t="s">
        <v>20</v>
      </c>
      <c r="B21" s="232" t="s">
        <v>2</v>
      </c>
      <c r="C21" s="233"/>
      <c r="D21" s="233"/>
      <c r="E21" s="234"/>
      <c r="F21" s="107" t="s">
        <v>21</v>
      </c>
      <c r="G21" s="106" t="s">
        <v>22</v>
      </c>
      <c r="H21" s="106" t="s">
        <v>13</v>
      </c>
      <c r="I21" s="106" t="s">
        <v>8</v>
      </c>
      <c r="J21" s="106" t="s">
        <v>9</v>
      </c>
      <c r="K21" s="106" t="s">
        <v>10</v>
      </c>
      <c r="L21" s="106" t="s">
        <v>11</v>
      </c>
      <c r="M21" s="106" t="s">
        <v>23</v>
      </c>
      <c r="N21" s="106" t="s">
        <v>47</v>
      </c>
      <c r="O21" s="106" t="s">
        <v>14</v>
      </c>
      <c r="P21" s="106" t="s">
        <v>48</v>
      </c>
    </row>
    <row r="22" spans="1:16" ht="114.75">
      <c r="A22" s="77">
        <v>1</v>
      </c>
      <c r="B22" s="219" t="s">
        <v>32</v>
      </c>
      <c r="C22" s="219"/>
      <c r="D22" s="219"/>
      <c r="E22" s="219"/>
      <c r="F22" s="100" t="s">
        <v>577</v>
      </c>
      <c r="G22" s="87" t="s">
        <v>35</v>
      </c>
      <c r="H22" s="82" t="s">
        <v>39</v>
      </c>
      <c r="I22" s="82" t="s">
        <v>44</v>
      </c>
      <c r="J22" s="82">
        <v>1</v>
      </c>
      <c r="K22" s="83">
        <v>43171</v>
      </c>
      <c r="L22" s="77"/>
      <c r="M22" s="65">
        <v>0</v>
      </c>
      <c r="N22" s="82" t="s">
        <v>68</v>
      </c>
      <c r="O22" s="84" t="s">
        <v>43</v>
      </c>
      <c r="P22" s="82" t="s">
        <v>69</v>
      </c>
    </row>
    <row r="23" spans="1:16" ht="136.5" customHeight="1">
      <c r="A23" s="77">
        <v>2</v>
      </c>
      <c r="B23" s="219" t="s">
        <v>32</v>
      </c>
      <c r="C23" s="219"/>
      <c r="D23" s="219"/>
      <c r="E23" s="219"/>
      <c r="F23" s="100" t="s">
        <v>577</v>
      </c>
      <c r="G23" s="87" t="s">
        <v>36</v>
      </c>
      <c r="H23" s="82" t="s">
        <v>39</v>
      </c>
      <c r="I23" s="82" t="s">
        <v>674</v>
      </c>
      <c r="J23" s="82">
        <v>1</v>
      </c>
      <c r="K23" s="83">
        <v>43171</v>
      </c>
      <c r="L23" s="77"/>
      <c r="M23" s="65">
        <v>0</v>
      </c>
      <c r="N23" s="82" t="s">
        <v>620</v>
      </c>
      <c r="O23" s="84" t="s">
        <v>43</v>
      </c>
      <c r="P23" s="82" t="s">
        <v>69</v>
      </c>
    </row>
    <row r="24" spans="1:16" ht="165.75">
      <c r="A24" s="77">
        <v>3</v>
      </c>
      <c r="B24" s="219" t="s">
        <v>33</v>
      </c>
      <c r="C24" s="219"/>
      <c r="D24" s="219"/>
      <c r="E24" s="219"/>
      <c r="F24" s="87" t="s">
        <v>621</v>
      </c>
      <c r="G24" s="87" t="s">
        <v>37</v>
      </c>
      <c r="H24" s="82" t="s">
        <v>39</v>
      </c>
      <c r="I24" s="82" t="s">
        <v>45</v>
      </c>
      <c r="J24" s="82">
        <v>1</v>
      </c>
      <c r="K24" s="83">
        <v>43189</v>
      </c>
      <c r="L24" s="77"/>
      <c r="M24" s="65">
        <v>0</v>
      </c>
      <c r="N24" s="82" t="s">
        <v>574</v>
      </c>
      <c r="O24" s="84" t="s">
        <v>43</v>
      </c>
      <c r="P24" s="85" t="s">
        <v>69</v>
      </c>
    </row>
    <row r="25" spans="1:16" ht="240" customHeight="1">
      <c r="A25" s="77">
        <v>4</v>
      </c>
      <c r="B25" s="219" t="s">
        <v>34</v>
      </c>
      <c r="C25" s="219"/>
      <c r="D25" s="219"/>
      <c r="E25" s="219"/>
      <c r="F25" s="93" t="s">
        <v>622</v>
      </c>
      <c r="G25" s="87" t="s">
        <v>38</v>
      </c>
      <c r="H25" s="82" t="s">
        <v>39</v>
      </c>
      <c r="I25" s="82" t="s">
        <v>46</v>
      </c>
      <c r="J25" s="82">
        <v>1</v>
      </c>
      <c r="K25" s="83">
        <v>43171</v>
      </c>
      <c r="L25" s="77"/>
      <c r="M25" s="65">
        <v>0</v>
      </c>
      <c r="N25" s="82" t="s">
        <v>642</v>
      </c>
      <c r="O25" s="84" t="s">
        <v>43</v>
      </c>
      <c r="P25" s="82" t="s">
        <v>69</v>
      </c>
    </row>
    <row r="26" ht="12.75">
      <c r="N26" s="74"/>
    </row>
    <row r="27" ht="3" customHeight="1"/>
    <row r="28" ht="12.75">
      <c r="A28" s="3" t="s">
        <v>1</v>
      </c>
    </row>
    <row r="29" spans="1:13" ht="17.25" customHeight="1">
      <c r="A29" s="270" t="s">
        <v>4</v>
      </c>
      <c r="B29" s="270"/>
      <c r="C29" s="271"/>
      <c r="D29" s="220" t="s">
        <v>623</v>
      </c>
      <c r="E29" s="221"/>
      <c r="F29" s="221"/>
      <c r="G29" s="221"/>
      <c r="H29" s="221"/>
      <c r="I29" s="221"/>
      <c r="J29" s="221"/>
      <c r="K29" s="221"/>
      <c r="L29" s="222"/>
      <c r="M29" s="265"/>
    </row>
    <row r="30" spans="1:13" ht="17.25" customHeight="1">
      <c r="A30" s="270"/>
      <c r="B30" s="270"/>
      <c r="C30" s="271"/>
      <c r="D30" s="223"/>
      <c r="E30" s="224"/>
      <c r="F30" s="224"/>
      <c r="G30" s="224"/>
      <c r="H30" s="224"/>
      <c r="I30" s="224"/>
      <c r="J30" s="224"/>
      <c r="K30" s="224"/>
      <c r="L30" s="225"/>
      <c r="M30" s="266"/>
    </row>
    <row r="33" ht="13.5" thickBot="1"/>
    <row r="34" spans="1:7" ht="12.75">
      <c r="A34" s="268" t="s">
        <v>16</v>
      </c>
      <c r="B34" s="269"/>
      <c r="C34" s="269"/>
      <c r="D34" s="269"/>
      <c r="E34" s="269"/>
      <c r="F34" s="86" t="s">
        <v>17</v>
      </c>
      <c r="G34" s="70" t="s">
        <v>15</v>
      </c>
    </row>
    <row r="35" spans="1:7" ht="45" customHeight="1">
      <c r="A35" s="239" t="s">
        <v>575</v>
      </c>
      <c r="B35" s="240"/>
      <c r="C35" s="240"/>
      <c r="D35" s="240"/>
      <c r="E35" s="240"/>
      <c r="F35" s="88">
        <f>+AVERAGE(M22:M25)</f>
        <v>0</v>
      </c>
      <c r="G35" s="72">
        <f>+AVERAGE(0%)</f>
        <v>0</v>
      </c>
    </row>
    <row r="36" spans="1:7" ht="40.5" customHeight="1" thickBot="1">
      <c r="A36" s="263" t="s">
        <v>576</v>
      </c>
      <c r="B36" s="264"/>
      <c r="C36" s="264"/>
      <c r="D36" s="264"/>
      <c r="E36" s="264"/>
      <c r="F36" s="73">
        <f>+AVERAGE(M22:M25)</f>
        <v>0</v>
      </c>
      <c r="G36" s="89">
        <f>+AVERAGE(M22:M25)</f>
        <v>0</v>
      </c>
    </row>
  </sheetData>
  <sheetProtection/>
  <mergeCells count="32">
    <mergeCell ref="A29:C30"/>
    <mergeCell ref="A6:B7"/>
    <mergeCell ref="L3:M3"/>
    <mergeCell ref="A15:B15"/>
    <mergeCell ref="A13:B13"/>
    <mergeCell ref="C6:C7"/>
    <mergeCell ref="D6:E7"/>
    <mergeCell ref="A36:E36"/>
    <mergeCell ref="M29:M30"/>
    <mergeCell ref="K6:L7"/>
    <mergeCell ref="A34:E34"/>
    <mergeCell ref="B24:E24"/>
    <mergeCell ref="L4:M4"/>
    <mergeCell ref="B23:E23"/>
    <mergeCell ref="A11:B11"/>
    <mergeCell ref="B22:E22"/>
    <mergeCell ref="C9:M9"/>
    <mergeCell ref="A35:E35"/>
    <mergeCell ref="C1:K4"/>
    <mergeCell ref="A1:B4"/>
    <mergeCell ref="L1:M1"/>
    <mergeCell ref="L2:M2"/>
    <mergeCell ref="B25:E25"/>
    <mergeCell ref="D29:L30"/>
    <mergeCell ref="C11:M11"/>
    <mergeCell ref="M6:M7"/>
    <mergeCell ref="H6:H7"/>
    <mergeCell ref="I6:I7"/>
    <mergeCell ref="C15:M15"/>
    <mergeCell ref="B21:E21"/>
    <mergeCell ref="C13:M13"/>
    <mergeCell ref="F6:F7"/>
  </mergeCells>
  <printOptions/>
  <pageMargins left="0.35433070866141736" right="0.2362204724409449" top="0.4724409448818898" bottom="0.3937007874015748" header="0.31496062992125984" footer="0.31496062992125984"/>
  <pageSetup fitToHeight="1" fitToWidth="1" horizontalDpi="600" verticalDpi="600" orientation="landscape" scale="49" r:id="rId1"/>
  <headerFooter>
    <oddFooter>&amp;CAvenida Calle 26 No. 59 – 65 Piso 2, Edificio de la Cámara Colombiana de la Infraestructura -  Bogotá D.C.  - Colombia
Teléfono (PBX): (57+1)  593 17 17,  www.anh.gov.co, Info@anh.gov.co, Código Postal: 111321        &amp;R&amp;P</oddFooter>
  </headerFooter>
</worksheet>
</file>

<file path=xl/worksheets/sheet20.xml><?xml version="1.0" encoding="utf-8"?>
<worksheet xmlns="http://schemas.openxmlformats.org/spreadsheetml/2006/main" xmlns:r="http://schemas.openxmlformats.org/officeDocument/2006/relationships">
  <dimension ref="A1:O36"/>
  <sheetViews>
    <sheetView zoomScalePageLayoutView="0" workbookViewId="0" topLeftCell="C25">
      <selection activeCell="D29" sqref="D29:L30"/>
    </sheetView>
  </sheetViews>
  <sheetFormatPr defaultColWidth="11.421875" defaultRowHeight="15"/>
  <cols>
    <col min="1" max="1" width="11.140625" style="1" customWidth="1"/>
    <col min="2" max="2" width="18.8515625" style="1" customWidth="1"/>
    <col min="3" max="3" width="14.140625" style="1" customWidth="1"/>
    <col min="4" max="4" width="15.140625" style="1" customWidth="1"/>
    <col min="5" max="5" width="28.140625" style="1" customWidth="1"/>
    <col min="6" max="6" width="26.7109375" style="1" customWidth="1"/>
    <col min="7" max="7" width="28.421875" style="1" customWidth="1"/>
    <col min="8" max="8" width="25.8515625" style="1" customWidth="1"/>
    <col min="9" max="9" width="21.7109375" style="1" customWidth="1"/>
    <col min="10" max="10" width="9.140625" style="1" bestFit="1" customWidth="1"/>
    <col min="11" max="11" width="12.140625" style="1" bestFit="1" customWidth="1"/>
    <col min="12" max="12" width="12.7109375" style="1" bestFit="1" customWidth="1"/>
    <col min="13" max="13" width="18.140625" style="1" customWidth="1"/>
    <col min="14" max="14" width="22.57421875" style="1" customWidth="1"/>
    <col min="15" max="15" width="19.28125" style="1" customWidth="1"/>
    <col min="16" max="16" width="15.140625" style="1" customWidth="1"/>
    <col min="17" max="17" width="4.8515625" style="1" customWidth="1"/>
    <col min="18" max="16384" width="11.421875" style="1" customWidth="1"/>
  </cols>
  <sheetData>
    <row r="1" spans="1:13" ht="15" customHeight="1">
      <c r="A1" s="250"/>
      <c r="B1" s="251"/>
      <c r="C1" s="241" t="s">
        <v>18</v>
      </c>
      <c r="D1" s="242"/>
      <c r="E1" s="242"/>
      <c r="F1" s="242"/>
      <c r="G1" s="242"/>
      <c r="H1" s="242"/>
      <c r="I1" s="242"/>
      <c r="J1" s="242"/>
      <c r="K1" s="243"/>
      <c r="L1" s="256"/>
      <c r="M1" s="257"/>
    </row>
    <row r="2" spans="1:13" ht="15" customHeight="1">
      <c r="A2" s="252"/>
      <c r="B2" s="253"/>
      <c r="C2" s="244"/>
      <c r="D2" s="245"/>
      <c r="E2" s="245"/>
      <c r="F2" s="245"/>
      <c r="G2" s="245"/>
      <c r="H2" s="245"/>
      <c r="I2" s="245"/>
      <c r="J2" s="245"/>
      <c r="K2" s="246"/>
      <c r="L2" s="258"/>
      <c r="M2" s="259"/>
    </row>
    <row r="3" spans="1:13" ht="15" customHeight="1">
      <c r="A3" s="252"/>
      <c r="B3" s="253"/>
      <c r="C3" s="244"/>
      <c r="D3" s="245"/>
      <c r="E3" s="245"/>
      <c r="F3" s="245"/>
      <c r="G3" s="245"/>
      <c r="H3" s="245"/>
      <c r="I3" s="245"/>
      <c r="J3" s="245"/>
      <c r="K3" s="246"/>
      <c r="L3" s="260"/>
      <c r="M3" s="261"/>
    </row>
    <row r="4" spans="1:13" ht="15" customHeight="1" thickBot="1">
      <c r="A4" s="254"/>
      <c r="B4" s="255"/>
      <c r="C4" s="247"/>
      <c r="D4" s="248"/>
      <c r="E4" s="248"/>
      <c r="F4" s="248"/>
      <c r="G4" s="248"/>
      <c r="H4" s="248"/>
      <c r="I4" s="248"/>
      <c r="J4" s="248"/>
      <c r="K4" s="249"/>
      <c r="L4" s="235"/>
      <c r="M4" s="236"/>
    </row>
    <row r="5" ht="12.75">
      <c r="A5" s="3"/>
    </row>
    <row r="6" spans="1:13" ht="16.5" customHeight="1">
      <c r="A6" s="262" t="s">
        <v>5</v>
      </c>
      <c r="B6" s="262"/>
      <c r="C6" s="229">
        <v>42724</v>
      </c>
      <c r="D6" s="262" t="s">
        <v>6</v>
      </c>
      <c r="E6" s="262"/>
      <c r="F6" s="229">
        <v>42732</v>
      </c>
      <c r="H6" s="231" t="s">
        <v>7</v>
      </c>
      <c r="I6" s="229">
        <v>42780</v>
      </c>
      <c r="K6" s="231" t="s">
        <v>29</v>
      </c>
      <c r="L6" s="267"/>
      <c r="M6" s="229">
        <f>+MAX(K22:K25)</f>
        <v>43100</v>
      </c>
    </row>
    <row r="7" spans="1:13" ht="15.75" customHeight="1">
      <c r="A7" s="262"/>
      <c r="B7" s="262"/>
      <c r="C7" s="230"/>
      <c r="D7" s="262"/>
      <c r="E7" s="262"/>
      <c r="F7" s="230"/>
      <c r="H7" s="231"/>
      <c r="I7" s="230"/>
      <c r="K7" s="231"/>
      <c r="L7" s="267"/>
      <c r="M7" s="230"/>
    </row>
    <row r="8" spans="1:6" ht="10.5" customHeight="1">
      <c r="A8" s="3"/>
      <c r="F8" s="11"/>
    </row>
    <row r="9" spans="1:13" ht="21.75" customHeight="1">
      <c r="A9" s="56" t="s">
        <v>0</v>
      </c>
      <c r="C9" s="301" t="s">
        <v>453</v>
      </c>
      <c r="D9" s="302"/>
      <c r="E9" s="302"/>
      <c r="F9" s="302"/>
      <c r="G9" s="302"/>
      <c r="H9" s="302"/>
      <c r="I9" s="302"/>
      <c r="J9" s="302"/>
      <c r="K9" s="302"/>
      <c r="L9" s="302"/>
      <c r="M9" s="303"/>
    </row>
    <row r="10" spans="1:13" ht="9" customHeight="1">
      <c r="A10" s="56"/>
      <c r="C10" s="2"/>
      <c r="D10" s="2"/>
      <c r="E10" s="2"/>
      <c r="F10" s="2"/>
      <c r="G10" s="2"/>
      <c r="H10" s="2"/>
      <c r="I10" s="2"/>
      <c r="J10" s="2"/>
      <c r="K10" s="2"/>
      <c r="L10" s="2"/>
      <c r="M10" s="2"/>
    </row>
    <row r="11" spans="1:13" ht="15.75" customHeight="1">
      <c r="A11" s="237" t="s">
        <v>19</v>
      </c>
      <c r="B11" s="238"/>
      <c r="C11" s="312" t="s">
        <v>419</v>
      </c>
      <c r="D11" s="302"/>
      <c r="E11" s="302"/>
      <c r="F11" s="302"/>
      <c r="G11" s="302"/>
      <c r="H11" s="302"/>
      <c r="I11" s="302"/>
      <c r="J11" s="302"/>
      <c r="K11" s="302"/>
      <c r="L11" s="302"/>
      <c r="M11" s="303"/>
    </row>
    <row r="12" spans="1:14" ht="12" customHeight="1">
      <c r="A12" s="57"/>
      <c r="B12" s="58"/>
      <c r="C12" s="4"/>
      <c r="D12" s="4"/>
      <c r="E12" s="4"/>
      <c r="F12" s="4"/>
      <c r="G12" s="4"/>
      <c r="H12" s="4"/>
      <c r="I12" s="4"/>
      <c r="J12" s="4"/>
      <c r="K12" s="4"/>
      <c r="L12" s="4"/>
      <c r="M12" s="4"/>
      <c r="N12" s="2"/>
    </row>
    <row r="13" spans="1:13" ht="15.75" customHeight="1">
      <c r="A13" s="237" t="s">
        <v>3</v>
      </c>
      <c r="B13" s="238"/>
      <c r="C13" s="312" t="s">
        <v>454</v>
      </c>
      <c r="D13" s="302"/>
      <c r="E13" s="302"/>
      <c r="F13" s="302"/>
      <c r="G13" s="302"/>
      <c r="H13" s="302"/>
      <c r="I13" s="302"/>
      <c r="J13" s="302"/>
      <c r="K13" s="302"/>
      <c r="L13" s="302"/>
      <c r="M13" s="303"/>
    </row>
    <row r="14" spans="1:14" ht="10.5" customHeight="1">
      <c r="A14" s="57"/>
      <c r="B14" s="58"/>
      <c r="C14" s="4"/>
      <c r="D14" s="4"/>
      <c r="E14" s="4"/>
      <c r="F14" s="4"/>
      <c r="G14" s="4"/>
      <c r="H14" s="4"/>
      <c r="I14" s="4"/>
      <c r="J14" s="4"/>
      <c r="K14" s="4"/>
      <c r="L14" s="4"/>
      <c r="M14" s="4"/>
      <c r="N14" s="2"/>
    </row>
    <row r="15" spans="1:13" ht="20.25" customHeight="1">
      <c r="A15" s="237" t="s">
        <v>4</v>
      </c>
      <c r="B15" s="238"/>
      <c r="C15" s="312" t="s">
        <v>316</v>
      </c>
      <c r="D15" s="302"/>
      <c r="E15" s="302"/>
      <c r="F15" s="302"/>
      <c r="G15" s="302"/>
      <c r="H15" s="302"/>
      <c r="I15" s="302"/>
      <c r="J15" s="302"/>
      <c r="K15" s="302"/>
      <c r="L15" s="302"/>
      <c r="M15" s="303"/>
    </row>
    <row r="16" spans="1:13" ht="16.5" customHeight="1">
      <c r="A16" s="57"/>
      <c r="B16" s="58"/>
      <c r="C16" s="4"/>
      <c r="D16" s="4"/>
      <c r="E16" s="4"/>
      <c r="F16" s="4"/>
      <c r="G16" s="4"/>
      <c r="H16" s="4"/>
      <c r="I16" s="4"/>
      <c r="J16" s="4"/>
      <c r="K16" s="4"/>
      <c r="L16" s="4"/>
      <c r="M16" s="4"/>
    </row>
    <row r="17" spans="1:13" ht="9" customHeight="1">
      <c r="A17" s="56"/>
      <c r="C17" s="2"/>
      <c r="D17" s="2"/>
      <c r="E17" s="2"/>
      <c r="F17" s="2"/>
      <c r="G17" s="2"/>
      <c r="H17" s="2"/>
      <c r="I17" s="2"/>
      <c r="J17" s="2"/>
      <c r="K17" s="2"/>
      <c r="L17" s="2"/>
      <c r="M17" s="2"/>
    </row>
    <row r="18" spans="1:13" ht="9" customHeight="1">
      <c r="A18" s="3"/>
      <c r="C18" s="2"/>
      <c r="D18" s="2"/>
      <c r="E18" s="2"/>
      <c r="F18" s="2"/>
      <c r="G18" s="2"/>
      <c r="H18" s="2"/>
      <c r="I18" s="2"/>
      <c r="J18" s="2"/>
      <c r="K18" s="2"/>
      <c r="L18" s="2"/>
      <c r="M18" s="2"/>
    </row>
    <row r="19" spans="1:13" ht="18.75" customHeight="1">
      <c r="A19" s="3" t="s">
        <v>12</v>
      </c>
      <c r="C19" s="2"/>
      <c r="D19" s="2"/>
      <c r="E19" s="2"/>
      <c r="F19" s="2"/>
      <c r="G19" s="2"/>
      <c r="H19" s="2"/>
      <c r="I19" s="2"/>
      <c r="J19" s="2"/>
      <c r="K19" s="2"/>
      <c r="L19" s="2"/>
      <c r="M19" s="2"/>
    </row>
    <row r="20" spans="1:13" ht="9" customHeight="1">
      <c r="A20" s="3"/>
      <c r="C20" s="2"/>
      <c r="D20" s="2"/>
      <c r="E20" s="2"/>
      <c r="F20" s="2"/>
      <c r="G20" s="2"/>
      <c r="H20" s="2"/>
      <c r="I20" s="2"/>
      <c r="J20" s="2"/>
      <c r="K20" s="2"/>
      <c r="L20" s="2"/>
      <c r="M20" s="2"/>
    </row>
    <row r="21" spans="1:15" s="80" customFormat="1" ht="44.25" customHeight="1">
      <c r="A21" s="106" t="s">
        <v>20</v>
      </c>
      <c r="B21" s="232" t="s">
        <v>2</v>
      </c>
      <c r="C21" s="233"/>
      <c r="D21" s="233"/>
      <c r="E21" s="234"/>
      <c r="F21" s="107" t="s">
        <v>21</v>
      </c>
      <c r="G21" s="106" t="s">
        <v>22</v>
      </c>
      <c r="H21" s="106" t="s">
        <v>13</v>
      </c>
      <c r="I21" s="106" t="s">
        <v>8</v>
      </c>
      <c r="J21" s="106" t="s">
        <v>9</v>
      </c>
      <c r="K21" s="106" t="s">
        <v>10</v>
      </c>
      <c r="L21" s="106" t="s">
        <v>11</v>
      </c>
      <c r="M21" s="106" t="s">
        <v>23</v>
      </c>
      <c r="N21" s="108" t="s">
        <v>47</v>
      </c>
      <c r="O21" s="106" t="s">
        <v>14</v>
      </c>
    </row>
    <row r="22" spans="1:15" s="80" customFormat="1" ht="93" customHeight="1">
      <c r="A22" s="33">
        <v>1</v>
      </c>
      <c r="B22" s="305" t="s">
        <v>455</v>
      </c>
      <c r="C22" s="305"/>
      <c r="D22" s="305"/>
      <c r="E22" s="305"/>
      <c r="F22" s="33" t="s">
        <v>456</v>
      </c>
      <c r="G22" s="33" t="s">
        <v>457</v>
      </c>
      <c r="H22" s="82" t="s">
        <v>458</v>
      </c>
      <c r="I22" s="33" t="s">
        <v>459</v>
      </c>
      <c r="J22" s="33">
        <v>1</v>
      </c>
      <c r="K22" s="43">
        <v>42825</v>
      </c>
      <c r="L22" s="43">
        <v>42855</v>
      </c>
      <c r="M22" s="152">
        <v>1</v>
      </c>
      <c r="O22" s="44" t="s">
        <v>460</v>
      </c>
    </row>
    <row r="23" spans="1:15" ht="145.5" customHeight="1">
      <c r="A23" s="33">
        <v>2</v>
      </c>
      <c r="B23" s="305" t="s">
        <v>461</v>
      </c>
      <c r="C23" s="305"/>
      <c r="D23" s="305"/>
      <c r="E23" s="305"/>
      <c r="F23" s="33" t="s">
        <v>456</v>
      </c>
      <c r="G23" s="82" t="s">
        <v>462</v>
      </c>
      <c r="H23" s="82" t="s">
        <v>463</v>
      </c>
      <c r="I23" s="82" t="s">
        <v>464</v>
      </c>
      <c r="J23" s="82">
        <v>1</v>
      </c>
      <c r="K23" s="98">
        <v>43069</v>
      </c>
      <c r="L23" s="64"/>
      <c r="M23" s="152">
        <v>0.7</v>
      </c>
      <c r="N23" s="82" t="s">
        <v>705</v>
      </c>
      <c r="O23" s="82" t="s">
        <v>465</v>
      </c>
    </row>
    <row r="24" spans="1:15" ht="93.75" customHeight="1">
      <c r="A24" s="33">
        <v>3</v>
      </c>
      <c r="B24" s="312" t="s">
        <v>466</v>
      </c>
      <c r="C24" s="326"/>
      <c r="D24" s="326"/>
      <c r="E24" s="327"/>
      <c r="F24" s="91" t="s">
        <v>199</v>
      </c>
      <c r="G24" s="82" t="s">
        <v>467</v>
      </c>
      <c r="H24" s="82" t="s">
        <v>463</v>
      </c>
      <c r="I24" s="82" t="s">
        <v>468</v>
      </c>
      <c r="J24" s="82">
        <v>1</v>
      </c>
      <c r="K24" s="98">
        <v>43069</v>
      </c>
      <c r="L24" s="98">
        <v>42821</v>
      </c>
      <c r="M24" s="152">
        <v>1</v>
      </c>
      <c r="N24" s="82" t="s">
        <v>469</v>
      </c>
      <c r="O24" s="82" t="s">
        <v>470</v>
      </c>
    </row>
    <row r="25" spans="1:15" ht="96.75" customHeight="1">
      <c r="A25" s="33">
        <v>4</v>
      </c>
      <c r="B25" s="305" t="s">
        <v>471</v>
      </c>
      <c r="C25" s="305"/>
      <c r="D25" s="305"/>
      <c r="E25" s="305"/>
      <c r="F25" s="91" t="s">
        <v>629</v>
      </c>
      <c r="G25" s="82" t="s">
        <v>472</v>
      </c>
      <c r="H25" s="82" t="s">
        <v>463</v>
      </c>
      <c r="I25" s="82" t="s">
        <v>473</v>
      </c>
      <c r="J25" s="82">
        <v>1</v>
      </c>
      <c r="K25" s="98">
        <v>43100</v>
      </c>
      <c r="L25" s="64"/>
      <c r="M25" s="152">
        <v>0</v>
      </c>
      <c r="N25" s="82" t="s">
        <v>706</v>
      </c>
      <c r="O25" s="82" t="s">
        <v>474</v>
      </c>
    </row>
    <row r="26" ht="12.75">
      <c r="N26" s="74"/>
    </row>
    <row r="27" ht="3" customHeight="1"/>
    <row r="28" ht="12.75">
      <c r="A28" s="3" t="s">
        <v>1</v>
      </c>
    </row>
    <row r="29" spans="1:12" ht="17.25" customHeight="1">
      <c r="A29" s="270" t="s">
        <v>4</v>
      </c>
      <c r="B29" s="270"/>
      <c r="C29" s="271"/>
      <c r="D29" s="220" t="s">
        <v>316</v>
      </c>
      <c r="E29" s="221"/>
      <c r="F29" s="221"/>
      <c r="G29" s="221"/>
      <c r="H29" s="221"/>
      <c r="I29" s="221"/>
      <c r="J29" s="221"/>
      <c r="K29" s="221"/>
      <c r="L29" s="222"/>
    </row>
    <row r="30" spans="1:12" ht="17.25" customHeight="1">
      <c r="A30" s="270"/>
      <c r="B30" s="270"/>
      <c r="C30" s="271"/>
      <c r="D30" s="223"/>
      <c r="E30" s="224"/>
      <c r="F30" s="224"/>
      <c r="G30" s="224"/>
      <c r="H30" s="224"/>
      <c r="I30" s="224"/>
      <c r="J30" s="224"/>
      <c r="K30" s="224"/>
      <c r="L30" s="225"/>
    </row>
    <row r="33" ht="13.5" thickBot="1"/>
    <row r="34" spans="1:7" ht="12.75">
      <c r="A34" s="268" t="s">
        <v>16</v>
      </c>
      <c r="B34" s="269"/>
      <c r="C34" s="269"/>
      <c r="D34" s="269"/>
      <c r="E34" s="269"/>
      <c r="F34" s="86" t="s">
        <v>17</v>
      </c>
      <c r="G34" s="70" t="s">
        <v>15</v>
      </c>
    </row>
    <row r="35" spans="1:7" ht="30.75" customHeight="1">
      <c r="A35" s="298" t="s">
        <v>65</v>
      </c>
      <c r="B35" s="299"/>
      <c r="C35" s="299"/>
      <c r="D35" s="299"/>
      <c r="E35" s="300"/>
      <c r="F35" s="71">
        <f>+AVERAGE(M22:M25)</f>
        <v>0.675</v>
      </c>
      <c r="G35" s="72">
        <f>+AVERAGE(100%,100%,100%,100%)</f>
        <v>1</v>
      </c>
    </row>
    <row r="36" spans="1:7" ht="32.25" customHeight="1">
      <c r="A36" s="298" t="s">
        <v>66</v>
      </c>
      <c r="B36" s="299"/>
      <c r="C36" s="299"/>
      <c r="D36" s="299"/>
      <c r="E36" s="300"/>
      <c r="F36" s="71">
        <f>+AVERAGE(M22:M25)</f>
        <v>0.675</v>
      </c>
      <c r="G36" s="72">
        <f>+AVERAGE(100%,100%,100%,100%)</f>
        <v>1</v>
      </c>
    </row>
  </sheetData>
  <sheetProtection/>
  <mergeCells count="31">
    <mergeCell ref="I6:I7"/>
    <mergeCell ref="A1:B4"/>
    <mergeCell ref="C1:K4"/>
    <mergeCell ref="L1:M1"/>
    <mergeCell ref="L2:M2"/>
    <mergeCell ref="L3:M3"/>
    <mergeCell ref="L4:M4"/>
    <mergeCell ref="K6:L7"/>
    <mergeCell ref="M6:M7"/>
    <mergeCell ref="C9:M9"/>
    <mergeCell ref="A11:B11"/>
    <mergeCell ref="C11:M11"/>
    <mergeCell ref="A13:B13"/>
    <mergeCell ref="C13:M13"/>
    <mergeCell ref="A6:B7"/>
    <mergeCell ref="C6:C7"/>
    <mergeCell ref="D6:E7"/>
    <mergeCell ref="F6:F7"/>
    <mergeCell ref="H6:H7"/>
    <mergeCell ref="A15:B15"/>
    <mergeCell ref="C15:M15"/>
    <mergeCell ref="B21:E21"/>
    <mergeCell ref="B22:E22"/>
    <mergeCell ref="B23:E23"/>
    <mergeCell ref="B24:E24"/>
    <mergeCell ref="B25:E25"/>
    <mergeCell ref="A29:C30"/>
    <mergeCell ref="D29:L30"/>
    <mergeCell ref="A34:E34"/>
    <mergeCell ref="A35:E35"/>
    <mergeCell ref="A36:E36"/>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O41"/>
  <sheetViews>
    <sheetView zoomScalePageLayoutView="0" workbookViewId="0" topLeftCell="A28">
      <selection activeCell="D33" sqref="D33:L34"/>
    </sheetView>
  </sheetViews>
  <sheetFormatPr defaultColWidth="11.421875" defaultRowHeight="15"/>
  <cols>
    <col min="1" max="1" width="11.140625" style="1" customWidth="1"/>
    <col min="2" max="2" width="18.8515625" style="1" customWidth="1"/>
    <col min="3" max="3" width="14.140625" style="1" customWidth="1"/>
    <col min="4" max="4" width="15.140625" style="1" customWidth="1"/>
    <col min="5" max="5" width="28.140625" style="1" customWidth="1"/>
    <col min="6" max="6" width="26.7109375" style="1" customWidth="1"/>
    <col min="7" max="7" width="42.7109375" style="1" customWidth="1"/>
    <col min="8" max="8" width="57.57421875" style="1" customWidth="1"/>
    <col min="9" max="9" width="31.8515625" style="1" customWidth="1"/>
    <col min="10" max="10" width="18.421875" style="1" customWidth="1"/>
    <col min="11" max="11" width="41.00390625" style="1" customWidth="1"/>
    <col min="12" max="12" width="24.28125" style="46" customWidth="1"/>
    <col min="13" max="13" width="23.7109375" style="1" customWidth="1"/>
    <col min="14" max="14" width="38.00390625" style="1" customWidth="1"/>
    <col min="15" max="15" width="31.28125" style="1" customWidth="1"/>
    <col min="16" max="16" width="15.140625" style="1" customWidth="1"/>
    <col min="17" max="17" width="4.8515625" style="1" customWidth="1"/>
    <col min="18" max="16384" width="11.421875" style="1" customWidth="1"/>
  </cols>
  <sheetData>
    <row r="1" spans="1:13" ht="15" customHeight="1">
      <c r="A1" s="250"/>
      <c r="B1" s="251"/>
      <c r="C1" s="241" t="s">
        <v>18</v>
      </c>
      <c r="D1" s="242"/>
      <c r="E1" s="242"/>
      <c r="F1" s="242"/>
      <c r="G1" s="242"/>
      <c r="H1" s="242"/>
      <c r="I1" s="242"/>
      <c r="J1" s="242"/>
      <c r="K1" s="243"/>
      <c r="L1" s="256"/>
      <c r="M1" s="257"/>
    </row>
    <row r="2" spans="1:13" ht="15" customHeight="1">
      <c r="A2" s="252"/>
      <c r="B2" s="253"/>
      <c r="C2" s="244"/>
      <c r="D2" s="245"/>
      <c r="E2" s="245"/>
      <c r="F2" s="245"/>
      <c r="G2" s="245"/>
      <c r="H2" s="245"/>
      <c r="I2" s="245"/>
      <c r="J2" s="245"/>
      <c r="K2" s="246"/>
      <c r="L2" s="258"/>
      <c r="M2" s="259"/>
    </row>
    <row r="3" spans="1:13" ht="15" customHeight="1">
      <c r="A3" s="252"/>
      <c r="B3" s="253"/>
      <c r="C3" s="244"/>
      <c r="D3" s="245"/>
      <c r="E3" s="245"/>
      <c r="F3" s="245"/>
      <c r="G3" s="245"/>
      <c r="H3" s="245"/>
      <c r="I3" s="245"/>
      <c r="J3" s="245"/>
      <c r="K3" s="246"/>
      <c r="L3" s="260"/>
      <c r="M3" s="261"/>
    </row>
    <row r="4" spans="1:13" ht="15" customHeight="1" thickBot="1">
      <c r="A4" s="254"/>
      <c r="B4" s="255"/>
      <c r="C4" s="247"/>
      <c r="D4" s="248"/>
      <c r="E4" s="248"/>
      <c r="F4" s="248"/>
      <c r="G4" s="248"/>
      <c r="H4" s="248"/>
      <c r="I4" s="248"/>
      <c r="J4" s="248"/>
      <c r="K4" s="249"/>
      <c r="L4" s="235"/>
      <c r="M4" s="236"/>
    </row>
    <row r="5" ht="12.75">
      <c r="A5" s="3"/>
    </row>
    <row r="6" spans="1:13" ht="16.5" customHeight="1">
      <c r="A6" s="262" t="s">
        <v>5</v>
      </c>
      <c r="B6" s="262"/>
      <c r="C6" s="229">
        <v>42916</v>
      </c>
      <c r="D6" s="262" t="s">
        <v>6</v>
      </c>
      <c r="E6" s="262"/>
      <c r="F6" s="452" t="s">
        <v>475</v>
      </c>
      <c r="H6" s="231" t="s">
        <v>7</v>
      </c>
      <c r="I6" s="229">
        <v>43100</v>
      </c>
      <c r="K6" s="231" t="s">
        <v>29</v>
      </c>
      <c r="L6" s="267"/>
      <c r="M6" s="229">
        <f>+MAX(L22:L29)</f>
        <v>43100</v>
      </c>
    </row>
    <row r="7" spans="1:13" ht="15.75" customHeight="1">
      <c r="A7" s="262"/>
      <c r="B7" s="262"/>
      <c r="C7" s="230"/>
      <c r="D7" s="262"/>
      <c r="E7" s="262"/>
      <c r="F7" s="453"/>
      <c r="H7" s="231"/>
      <c r="I7" s="230"/>
      <c r="K7" s="231"/>
      <c r="L7" s="267"/>
      <c r="M7" s="230"/>
    </row>
    <row r="8" ht="10.5" customHeight="1">
      <c r="A8" s="3"/>
    </row>
    <row r="9" spans="1:13" ht="23.25" customHeight="1">
      <c r="A9" s="56" t="s">
        <v>0</v>
      </c>
      <c r="C9" s="312" t="s">
        <v>476</v>
      </c>
      <c r="D9" s="302"/>
      <c r="E9" s="302"/>
      <c r="F9" s="302"/>
      <c r="G9" s="302"/>
      <c r="H9" s="302"/>
      <c r="I9" s="302"/>
      <c r="J9" s="302"/>
      <c r="K9" s="302"/>
      <c r="L9" s="302"/>
      <c r="M9" s="303"/>
    </row>
    <row r="10" spans="1:13" ht="9" customHeight="1">
      <c r="A10" s="56"/>
      <c r="C10" s="2"/>
      <c r="D10" s="2"/>
      <c r="E10" s="2"/>
      <c r="F10" s="2"/>
      <c r="G10" s="2"/>
      <c r="H10" s="2"/>
      <c r="I10" s="2"/>
      <c r="J10" s="2"/>
      <c r="K10" s="2"/>
      <c r="L10" s="195"/>
      <c r="M10" s="2"/>
    </row>
    <row r="11" spans="1:13" ht="20.25" customHeight="1">
      <c r="A11" s="237" t="s">
        <v>19</v>
      </c>
      <c r="B11" s="238"/>
      <c r="C11" s="301" t="s">
        <v>477</v>
      </c>
      <c r="D11" s="302"/>
      <c r="E11" s="302"/>
      <c r="F11" s="302"/>
      <c r="G11" s="302"/>
      <c r="H11" s="302"/>
      <c r="I11" s="302"/>
      <c r="J11" s="302"/>
      <c r="K11" s="302"/>
      <c r="L11" s="302"/>
      <c r="M11" s="303"/>
    </row>
    <row r="12" spans="1:14" ht="12" customHeight="1">
      <c r="A12" s="57"/>
      <c r="B12" s="58"/>
      <c r="C12" s="4"/>
      <c r="D12" s="4"/>
      <c r="E12" s="4"/>
      <c r="F12" s="4"/>
      <c r="G12" s="4"/>
      <c r="H12" s="4"/>
      <c r="I12" s="4"/>
      <c r="J12" s="4"/>
      <c r="K12" s="4"/>
      <c r="L12" s="196"/>
      <c r="M12" s="4"/>
      <c r="N12" s="2"/>
    </row>
    <row r="13" spans="1:13" ht="27" customHeight="1">
      <c r="A13" s="237" t="s">
        <v>3</v>
      </c>
      <c r="B13" s="238"/>
      <c r="C13" s="449"/>
      <c r="D13" s="450"/>
      <c r="E13" s="450"/>
      <c r="F13" s="450"/>
      <c r="G13" s="450"/>
      <c r="H13" s="450"/>
      <c r="I13" s="450"/>
      <c r="J13" s="450"/>
      <c r="K13" s="450"/>
      <c r="L13" s="450"/>
      <c r="M13" s="451"/>
    </row>
    <row r="14" spans="1:14" ht="10.5" customHeight="1">
      <c r="A14" s="57"/>
      <c r="B14" s="58"/>
      <c r="C14" s="4"/>
      <c r="D14" s="4"/>
      <c r="E14" s="4"/>
      <c r="F14" s="4"/>
      <c r="G14" s="4"/>
      <c r="H14" s="4"/>
      <c r="I14" s="4"/>
      <c r="J14" s="4"/>
      <c r="K14" s="4"/>
      <c r="L14" s="196"/>
      <c r="M14" s="4"/>
      <c r="N14" s="2"/>
    </row>
    <row r="15" spans="1:13" ht="23.25" customHeight="1">
      <c r="A15" s="237" t="s">
        <v>4</v>
      </c>
      <c r="B15" s="238"/>
      <c r="C15" s="301" t="s">
        <v>630</v>
      </c>
      <c r="D15" s="302"/>
      <c r="E15" s="302"/>
      <c r="F15" s="302"/>
      <c r="G15" s="302"/>
      <c r="H15" s="302"/>
      <c r="I15" s="302"/>
      <c r="J15" s="302"/>
      <c r="K15" s="302"/>
      <c r="L15" s="302"/>
      <c r="M15" s="303"/>
    </row>
    <row r="16" spans="1:13" ht="16.5" customHeight="1">
      <c r="A16" s="57"/>
      <c r="B16" s="58"/>
      <c r="C16" s="4"/>
      <c r="D16" s="4"/>
      <c r="E16" s="4"/>
      <c r="F16" s="4"/>
      <c r="G16" s="4"/>
      <c r="H16" s="4"/>
      <c r="I16" s="4"/>
      <c r="J16" s="4"/>
      <c r="K16" s="4"/>
      <c r="L16" s="196"/>
      <c r="M16" s="4"/>
    </row>
    <row r="17" spans="1:13" ht="9" customHeight="1">
      <c r="A17" s="56"/>
      <c r="C17" s="2"/>
      <c r="D17" s="2"/>
      <c r="E17" s="2"/>
      <c r="F17" s="2"/>
      <c r="G17" s="2"/>
      <c r="H17" s="2"/>
      <c r="I17" s="2"/>
      <c r="J17" s="2"/>
      <c r="K17" s="2"/>
      <c r="L17" s="195"/>
      <c r="M17" s="2"/>
    </row>
    <row r="18" spans="1:13" ht="9" customHeight="1">
      <c r="A18" s="3"/>
      <c r="C18" s="2"/>
      <c r="D18" s="2"/>
      <c r="E18" s="2"/>
      <c r="F18" s="2"/>
      <c r="G18" s="2"/>
      <c r="H18" s="2"/>
      <c r="I18" s="2"/>
      <c r="J18" s="2"/>
      <c r="K18" s="2"/>
      <c r="L18" s="195"/>
      <c r="M18" s="2"/>
    </row>
    <row r="19" spans="1:13" ht="18.75" customHeight="1">
      <c r="A19" s="3" t="s">
        <v>12</v>
      </c>
      <c r="C19" s="2"/>
      <c r="D19" s="2"/>
      <c r="E19" s="2"/>
      <c r="F19" s="2"/>
      <c r="G19" s="2"/>
      <c r="H19" s="2"/>
      <c r="I19" s="2"/>
      <c r="J19" s="2"/>
      <c r="K19" s="2"/>
      <c r="L19" s="195"/>
      <c r="M19" s="2"/>
    </row>
    <row r="20" spans="1:13" ht="9" customHeight="1">
      <c r="A20" s="3"/>
      <c r="C20" s="2"/>
      <c r="D20" s="2"/>
      <c r="E20" s="2"/>
      <c r="F20" s="2"/>
      <c r="G20" s="2"/>
      <c r="H20" s="2"/>
      <c r="I20" s="2"/>
      <c r="J20" s="2"/>
      <c r="K20" s="2"/>
      <c r="L20" s="195"/>
      <c r="M20" s="2"/>
    </row>
    <row r="21" spans="1:15" s="80" customFormat="1" ht="44.25" customHeight="1">
      <c r="A21" s="106" t="s">
        <v>20</v>
      </c>
      <c r="B21" s="232" t="s">
        <v>2</v>
      </c>
      <c r="C21" s="233"/>
      <c r="D21" s="233"/>
      <c r="E21" s="234"/>
      <c r="F21" s="107" t="s">
        <v>21</v>
      </c>
      <c r="G21" s="106" t="s">
        <v>22</v>
      </c>
      <c r="H21" s="106" t="s">
        <v>13</v>
      </c>
      <c r="I21" s="106" t="s">
        <v>8</v>
      </c>
      <c r="J21" s="106" t="s">
        <v>9</v>
      </c>
      <c r="K21" s="106" t="s">
        <v>10</v>
      </c>
      <c r="L21" s="106" t="s">
        <v>11</v>
      </c>
      <c r="M21" s="106" t="s">
        <v>23</v>
      </c>
      <c r="N21" s="108" t="s">
        <v>47</v>
      </c>
      <c r="O21" s="106" t="s">
        <v>14</v>
      </c>
    </row>
    <row r="22" spans="1:15" ht="114.75">
      <c r="A22" s="77">
        <v>1</v>
      </c>
      <c r="B22" s="446" t="s">
        <v>478</v>
      </c>
      <c r="C22" s="447"/>
      <c r="D22" s="447"/>
      <c r="E22" s="448"/>
      <c r="F22" s="77" t="s">
        <v>145</v>
      </c>
      <c r="G22" s="87" t="s">
        <v>481</v>
      </c>
      <c r="H22" s="132" t="s">
        <v>479</v>
      </c>
      <c r="I22" s="84" t="s">
        <v>480</v>
      </c>
      <c r="J22" s="62">
        <v>1</v>
      </c>
      <c r="K22" s="84">
        <v>43100</v>
      </c>
      <c r="L22" s="84">
        <v>43100</v>
      </c>
      <c r="M22" s="197">
        <v>0</v>
      </c>
      <c r="N22" s="69" t="s">
        <v>482</v>
      </c>
      <c r="O22" s="12" t="s">
        <v>631</v>
      </c>
    </row>
    <row r="23" spans="1:15" ht="102">
      <c r="A23" s="77">
        <v>2</v>
      </c>
      <c r="B23" s="446" t="s">
        <v>478</v>
      </c>
      <c r="C23" s="447"/>
      <c r="D23" s="447"/>
      <c r="E23" s="448"/>
      <c r="F23" s="77" t="s">
        <v>145</v>
      </c>
      <c r="G23" s="87" t="s">
        <v>484</v>
      </c>
      <c r="H23" s="132" t="s">
        <v>479</v>
      </c>
      <c r="I23" s="84" t="s">
        <v>483</v>
      </c>
      <c r="J23" s="62">
        <v>1</v>
      </c>
      <c r="K23" s="84">
        <v>43100</v>
      </c>
      <c r="L23" s="84">
        <v>43100</v>
      </c>
      <c r="M23" s="197">
        <v>0</v>
      </c>
      <c r="N23" s="69" t="s">
        <v>485</v>
      </c>
      <c r="O23" s="33" t="s">
        <v>632</v>
      </c>
    </row>
    <row r="24" spans="1:15" ht="102">
      <c r="A24" s="77">
        <v>3</v>
      </c>
      <c r="B24" s="446" t="s">
        <v>486</v>
      </c>
      <c r="C24" s="447"/>
      <c r="D24" s="447"/>
      <c r="E24" s="448"/>
      <c r="F24" s="77" t="s">
        <v>220</v>
      </c>
      <c r="G24" s="87" t="s">
        <v>489</v>
      </c>
      <c r="H24" s="132" t="s">
        <v>487</v>
      </c>
      <c r="I24" s="84" t="s">
        <v>488</v>
      </c>
      <c r="J24" s="62">
        <v>1</v>
      </c>
      <c r="K24" s="91" t="s">
        <v>490</v>
      </c>
      <c r="L24" s="91" t="s">
        <v>490</v>
      </c>
      <c r="M24" s="197">
        <v>0</v>
      </c>
      <c r="N24" s="69" t="s">
        <v>633</v>
      </c>
      <c r="O24" s="33" t="s">
        <v>634</v>
      </c>
    </row>
    <row r="25" spans="1:15" ht="102">
      <c r="A25" s="77">
        <v>4</v>
      </c>
      <c r="B25" s="240" t="s">
        <v>486</v>
      </c>
      <c r="C25" s="240"/>
      <c r="D25" s="240"/>
      <c r="E25" s="240"/>
      <c r="F25" s="77" t="s">
        <v>220</v>
      </c>
      <c r="G25" s="87" t="s">
        <v>492</v>
      </c>
      <c r="H25" s="132" t="s">
        <v>487</v>
      </c>
      <c r="I25" s="84" t="s">
        <v>491</v>
      </c>
      <c r="J25" s="62">
        <v>1</v>
      </c>
      <c r="K25" s="84">
        <v>43100</v>
      </c>
      <c r="L25" s="84">
        <v>43100</v>
      </c>
      <c r="M25" s="197">
        <v>0</v>
      </c>
      <c r="N25" s="69" t="s">
        <v>493</v>
      </c>
      <c r="O25" s="33" t="s">
        <v>494</v>
      </c>
    </row>
    <row r="26" spans="1:15" ht="102">
      <c r="A26" s="77">
        <v>5</v>
      </c>
      <c r="B26" s="240" t="s">
        <v>495</v>
      </c>
      <c r="C26" s="240"/>
      <c r="D26" s="240"/>
      <c r="E26" s="240"/>
      <c r="F26" s="77" t="s">
        <v>220</v>
      </c>
      <c r="G26" s="87" t="s">
        <v>496</v>
      </c>
      <c r="H26" s="132" t="s">
        <v>479</v>
      </c>
      <c r="I26" s="84" t="s">
        <v>483</v>
      </c>
      <c r="J26" s="62">
        <v>1</v>
      </c>
      <c r="K26" s="84">
        <v>43100</v>
      </c>
      <c r="L26" s="84">
        <v>43100</v>
      </c>
      <c r="M26" s="197">
        <v>0</v>
      </c>
      <c r="N26" s="69" t="s">
        <v>485</v>
      </c>
      <c r="O26" s="33" t="s">
        <v>635</v>
      </c>
    </row>
    <row r="27" spans="1:15" ht="102">
      <c r="A27" s="77">
        <v>6</v>
      </c>
      <c r="B27" s="240" t="s">
        <v>497</v>
      </c>
      <c r="C27" s="240"/>
      <c r="D27" s="240"/>
      <c r="E27" s="240"/>
      <c r="F27" s="77" t="s">
        <v>220</v>
      </c>
      <c r="G27" s="87" t="s">
        <v>498</v>
      </c>
      <c r="H27" s="132" t="s">
        <v>479</v>
      </c>
      <c r="I27" s="84" t="s">
        <v>483</v>
      </c>
      <c r="J27" s="62">
        <v>1</v>
      </c>
      <c r="K27" s="84">
        <v>43100</v>
      </c>
      <c r="L27" s="84">
        <v>43100</v>
      </c>
      <c r="M27" s="197">
        <v>0</v>
      </c>
      <c r="N27" s="69" t="s">
        <v>485</v>
      </c>
      <c r="O27" s="33" t="s">
        <v>635</v>
      </c>
    </row>
    <row r="28" spans="1:15" ht="102">
      <c r="A28" s="77">
        <v>7</v>
      </c>
      <c r="B28" s="240" t="s">
        <v>499</v>
      </c>
      <c r="C28" s="240"/>
      <c r="D28" s="240"/>
      <c r="E28" s="240"/>
      <c r="F28" s="77" t="s">
        <v>220</v>
      </c>
      <c r="G28" s="87" t="s">
        <v>500</v>
      </c>
      <c r="H28" s="132" t="s">
        <v>479</v>
      </c>
      <c r="I28" s="84" t="s">
        <v>483</v>
      </c>
      <c r="J28" s="78">
        <v>1</v>
      </c>
      <c r="K28" s="84">
        <v>43100</v>
      </c>
      <c r="L28" s="84">
        <v>43100</v>
      </c>
      <c r="M28" s="197">
        <v>0</v>
      </c>
      <c r="N28" s="69" t="s">
        <v>485</v>
      </c>
      <c r="O28" s="33" t="s">
        <v>635</v>
      </c>
    </row>
    <row r="29" spans="1:15" ht="102">
      <c r="A29" s="77">
        <v>8</v>
      </c>
      <c r="B29" s="240" t="s">
        <v>501</v>
      </c>
      <c r="C29" s="240"/>
      <c r="D29" s="240"/>
      <c r="E29" s="240"/>
      <c r="F29" s="77" t="s">
        <v>220</v>
      </c>
      <c r="G29" s="87" t="s">
        <v>503</v>
      </c>
      <c r="H29" s="132" t="s">
        <v>479</v>
      </c>
      <c r="I29" s="84" t="s">
        <v>502</v>
      </c>
      <c r="J29" s="62">
        <v>1</v>
      </c>
      <c r="K29" s="84">
        <v>43100</v>
      </c>
      <c r="L29" s="84">
        <v>43100</v>
      </c>
      <c r="M29" s="197">
        <v>0</v>
      </c>
      <c r="N29" s="133" t="s">
        <v>504</v>
      </c>
      <c r="O29" s="198" t="s">
        <v>636</v>
      </c>
    </row>
    <row r="30" spans="1:14" ht="12.75">
      <c r="A30" s="45"/>
      <c r="N30" s="74"/>
    </row>
    <row r="31" ht="3" customHeight="1">
      <c r="A31" s="45"/>
    </row>
    <row r="32" ht="12.75">
      <c r="A32" s="46" t="s">
        <v>1</v>
      </c>
    </row>
    <row r="33" spans="1:12" ht="17.25" customHeight="1">
      <c r="A33" s="270" t="s">
        <v>4</v>
      </c>
      <c r="B33" s="270"/>
      <c r="C33" s="271"/>
      <c r="D33" s="220" t="s">
        <v>637</v>
      </c>
      <c r="E33" s="221"/>
      <c r="F33" s="221"/>
      <c r="G33" s="221"/>
      <c r="H33" s="221"/>
      <c r="I33" s="221"/>
      <c r="J33" s="221"/>
      <c r="K33" s="221"/>
      <c r="L33" s="222"/>
    </row>
    <row r="34" spans="1:12" ht="17.25" customHeight="1">
      <c r="A34" s="270"/>
      <c r="B34" s="270"/>
      <c r="C34" s="271"/>
      <c r="D34" s="223"/>
      <c r="E34" s="224"/>
      <c r="F34" s="224"/>
      <c r="G34" s="224"/>
      <c r="H34" s="224"/>
      <c r="I34" s="224"/>
      <c r="J34" s="224"/>
      <c r="K34" s="224"/>
      <c r="L34" s="225"/>
    </row>
    <row r="37" ht="13.5" thickBot="1"/>
    <row r="38" spans="1:7" ht="12.75">
      <c r="A38" s="268" t="s">
        <v>16</v>
      </c>
      <c r="B38" s="269"/>
      <c r="C38" s="269"/>
      <c r="D38" s="269"/>
      <c r="E38" s="269"/>
      <c r="F38" s="86" t="s">
        <v>17</v>
      </c>
      <c r="G38" s="70" t="s">
        <v>15</v>
      </c>
    </row>
    <row r="39" spans="1:7" ht="30.75" customHeight="1">
      <c r="A39" s="298" t="s">
        <v>65</v>
      </c>
      <c r="B39" s="299"/>
      <c r="C39" s="299"/>
      <c r="D39" s="299"/>
      <c r="E39" s="300"/>
      <c r="F39" s="117">
        <f>+AVERAGE(M22:M29)</f>
        <v>0</v>
      </c>
      <c r="G39" s="118">
        <f>+AVERAGE(100%,100%,100%,100%,100%,100%,100%,100%)</f>
        <v>1</v>
      </c>
    </row>
    <row r="40" spans="1:7" ht="32.25" customHeight="1" thickBot="1">
      <c r="A40" s="298" t="s">
        <v>66</v>
      </c>
      <c r="B40" s="299"/>
      <c r="C40" s="299"/>
      <c r="D40" s="299"/>
      <c r="E40" s="300"/>
      <c r="F40" s="119">
        <f>+AVERAGE(M22:M29)</f>
        <v>0</v>
      </c>
      <c r="G40" s="118">
        <f>+AVERAGE(100%,100%,100%,100%,100%,100%,100%,100%)</f>
        <v>1</v>
      </c>
    </row>
    <row r="41" spans="1:5" ht="12.75">
      <c r="A41" s="298"/>
      <c r="B41" s="299"/>
      <c r="C41" s="299"/>
      <c r="D41" s="299"/>
      <c r="E41" s="300"/>
    </row>
  </sheetData>
  <sheetProtection/>
  <mergeCells count="36">
    <mergeCell ref="I6:I7"/>
    <mergeCell ref="A1:B4"/>
    <mergeCell ref="C1:K4"/>
    <mergeCell ref="L1:M1"/>
    <mergeCell ref="L2:M2"/>
    <mergeCell ref="L3:M3"/>
    <mergeCell ref="L4:M4"/>
    <mergeCell ref="K6:L7"/>
    <mergeCell ref="M6:M7"/>
    <mergeCell ref="C9:M9"/>
    <mergeCell ref="A11:B11"/>
    <mergeCell ref="C11:M11"/>
    <mergeCell ref="A13:B13"/>
    <mergeCell ref="C13:M13"/>
    <mergeCell ref="A6:B7"/>
    <mergeCell ref="C6:C7"/>
    <mergeCell ref="D6:E7"/>
    <mergeCell ref="F6:F7"/>
    <mergeCell ref="H6:H7"/>
    <mergeCell ref="D33:L34"/>
    <mergeCell ref="A15:B15"/>
    <mergeCell ref="C15:M15"/>
    <mergeCell ref="B21:E21"/>
    <mergeCell ref="B22:E22"/>
    <mergeCell ref="B23:E23"/>
    <mergeCell ref="B24:E24"/>
    <mergeCell ref="A38:E38"/>
    <mergeCell ref="A39:E39"/>
    <mergeCell ref="A40:E40"/>
    <mergeCell ref="A41:E41"/>
    <mergeCell ref="B25:E25"/>
    <mergeCell ref="B26:E26"/>
    <mergeCell ref="B27:E27"/>
    <mergeCell ref="B28:E28"/>
    <mergeCell ref="B29:E29"/>
    <mergeCell ref="A33:C34"/>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L36"/>
  <sheetViews>
    <sheetView zoomScalePageLayoutView="0" workbookViewId="0" topLeftCell="A25">
      <selection activeCell="A33" sqref="A33"/>
    </sheetView>
  </sheetViews>
  <sheetFormatPr defaultColWidth="11.421875" defaultRowHeight="15"/>
  <cols>
    <col min="1" max="1" width="11.421875" style="1" customWidth="1"/>
    <col min="2" max="2" width="50.7109375" style="1" customWidth="1"/>
    <col min="3" max="3" width="20.7109375" style="1" customWidth="1"/>
    <col min="4" max="4" width="45.8515625" style="1" customWidth="1"/>
    <col min="5" max="5" width="30.8515625" style="1" customWidth="1"/>
    <col min="6" max="6" width="23.140625" style="1" customWidth="1"/>
    <col min="7" max="7" width="16.57421875" style="1" customWidth="1"/>
    <col min="8" max="8" width="24.8515625" style="1" customWidth="1"/>
    <col min="9" max="9" width="21.00390625" style="45" customWidth="1"/>
    <col min="10" max="10" width="24.00390625" style="1" customWidth="1"/>
    <col min="11" max="11" width="27.140625" style="1" customWidth="1"/>
    <col min="12" max="12" width="37.57421875" style="1" customWidth="1"/>
    <col min="13" max="16384" width="11.421875" style="1" customWidth="1"/>
  </cols>
  <sheetData>
    <row r="1" spans="1:11" ht="15" customHeight="1">
      <c r="A1" s="250"/>
      <c r="B1" s="251"/>
      <c r="C1" s="241" t="s">
        <v>18</v>
      </c>
      <c r="D1" s="242"/>
      <c r="E1" s="242"/>
      <c r="F1" s="242"/>
      <c r="G1" s="242"/>
      <c r="H1" s="242"/>
      <c r="I1" s="242"/>
      <c r="J1" s="242"/>
      <c r="K1" s="243"/>
    </row>
    <row r="2" spans="1:11" ht="12.75">
      <c r="A2" s="252"/>
      <c r="B2" s="253"/>
      <c r="C2" s="244"/>
      <c r="D2" s="245"/>
      <c r="E2" s="245"/>
      <c r="F2" s="245"/>
      <c r="G2" s="245"/>
      <c r="H2" s="245"/>
      <c r="I2" s="245"/>
      <c r="J2" s="245"/>
      <c r="K2" s="246"/>
    </row>
    <row r="3" spans="1:11" ht="12.75">
      <c r="A3" s="252"/>
      <c r="B3" s="253"/>
      <c r="C3" s="244"/>
      <c r="D3" s="245"/>
      <c r="E3" s="245"/>
      <c r="F3" s="245"/>
      <c r="G3" s="245"/>
      <c r="H3" s="245"/>
      <c r="I3" s="245"/>
      <c r="J3" s="245"/>
      <c r="K3" s="246"/>
    </row>
    <row r="4" spans="1:11" ht="13.5" thickBot="1">
      <c r="A4" s="254"/>
      <c r="B4" s="255"/>
      <c r="C4" s="247"/>
      <c r="D4" s="248"/>
      <c r="E4" s="248"/>
      <c r="F4" s="248"/>
      <c r="G4" s="248"/>
      <c r="H4" s="248"/>
      <c r="I4" s="248"/>
      <c r="J4" s="248"/>
      <c r="K4" s="249"/>
    </row>
    <row r="5" ht="12.75">
      <c r="A5" s="3"/>
    </row>
    <row r="6" spans="1:11" ht="15" customHeight="1">
      <c r="A6" s="262" t="s">
        <v>5</v>
      </c>
      <c r="B6" s="262"/>
      <c r="C6" s="229">
        <v>42975</v>
      </c>
      <c r="E6" s="231" t="s">
        <v>7</v>
      </c>
      <c r="F6" s="229">
        <v>43100</v>
      </c>
      <c r="H6" s="231" t="s">
        <v>29</v>
      </c>
      <c r="I6" s="356"/>
      <c r="J6" s="460">
        <f>+MAX(I22:I25)</f>
        <v>43464</v>
      </c>
      <c r="K6" s="47"/>
    </row>
    <row r="7" spans="1:11" ht="15" customHeight="1">
      <c r="A7" s="262"/>
      <c r="B7" s="262"/>
      <c r="C7" s="230"/>
      <c r="E7" s="231"/>
      <c r="F7" s="230"/>
      <c r="H7" s="231"/>
      <c r="I7" s="356"/>
      <c r="J7" s="461"/>
      <c r="K7" s="49"/>
    </row>
    <row r="8" ht="12.75">
      <c r="A8" s="3"/>
    </row>
    <row r="9" spans="1:11" ht="19.5" customHeight="1">
      <c r="A9" s="56" t="s">
        <v>0</v>
      </c>
      <c r="C9" s="302" t="s">
        <v>505</v>
      </c>
      <c r="D9" s="302"/>
      <c r="E9" s="302"/>
      <c r="F9" s="302"/>
      <c r="G9" s="302"/>
      <c r="H9" s="302"/>
      <c r="I9" s="302"/>
      <c r="J9" s="302"/>
      <c r="K9" s="50"/>
    </row>
    <row r="10" spans="1:10" ht="12.75">
      <c r="A10" s="56"/>
      <c r="C10" s="2"/>
      <c r="D10" s="2"/>
      <c r="E10" s="2"/>
      <c r="F10" s="2"/>
      <c r="G10" s="2"/>
      <c r="H10" s="2"/>
      <c r="I10" s="55"/>
      <c r="J10" s="2"/>
    </row>
    <row r="11" spans="1:11" ht="12.75">
      <c r="A11" s="237" t="s">
        <v>19</v>
      </c>
      <c r="B11" s="238"/>
      <c r="C11" s="302" t="s">
        <v>506</v>
      </c>
      <c r="D11" s="302"/>
      <c r="E11" s="302"/>
      <c r="F11" s="302"/>
      <c r="G11" s="302"/>
      <c r="H11" s="302"/>
      <c r="I11" s="302"/>
      <c r="J11" s="302"/>
      <c r="K11" s="50"/>
    </row>
    <row r="12" spans="1:11" ht="12.75">
      <c r="A12" s="57"/>
      <c r="B12" s="58"/>
      <c r="C12" s="4"/>
      <c r="D12" s="4"/>
      <c r="E12" s="4"/>
      <c r="F12" s="4"/>
      <c r="G12" s="4"/>
      <c r="H12" s="4"/>
      <c r="I12" s="51"/>
      <c r="J12" s="4"/>
      <c r="K12" s="2"/>
    </row>
    <row r="13" spans="1:11" ht="12.75">
      <c r="A13" s="237" t="s">
        <v>3</v>
      </c>
      <c r="B13" s="238"/>
      <c r="C13" s="450"/>
      <c r="D13" s="450"/>
      <c r="E13" s="450"/>
      <c r="F13" s="450"/>
      <c r="G13" s="450"/>
      <c r="H13" s="450"/>
      <c r="I13" s="450"/>
      <c r="J13" s="450"/>
      <c r="K13" s="50"/>
    </row>
    <row r="14" spans="1:11" ht="12.75">
      <c r="A14" s="57"/>
      <c r="B14" s="58"/>
      <c r="C14" s="4"/>
      <c r="D14" s="4"/>
      <c r="E14" s="4"/>
      <c r="F14" s="4"/>
      <c r="G14" s="4"/>
      <c r="H14" s="4"/>
      <c r="I14" s="51"/>
      <c r="J14" s="4"/>
      <c r="K14" s="2"/>
    </row>
    <row r="15" spans="1:11" ht="12.75">
      <c r="A15" s="237" t="s">
        <v>4</v>
      </c>
      <c r="B15" s="238"/>
      <c r="C15" s="302" t="s">
        <v>630</v>
      </c>
      <c r="D15" s="302"/>
      <c r="E15" s="302"/>
      <c r="F15" s="302"/>
      <c r="G15" s="302"/>
      <c r="H15" s="302"/>
      <c r="I15" s="302"/>
      <c r="J15" s="302"/>
      <c r="K15" s="50"/>
    </row>
    <row r="16" spans="1:10" ht="12.75">
      <c r="A16" s="57"/>
      <c r="B16" s="58"/>
      <c r="C16" s="4"/>
      <c r="D16" s="4"/>
      <c r="E16" s="4"/>
      <c r="F16" s="4"/>
      <c r="G16" s="4"/>
      <c r="H16" s="4"/>
      <c r="I16" s="51"/>
      <c r="J16" s="4"/>
    </row>
    <row r="17" spans="1:10" ht="12.75">
      <c r="A17" s="56"/>
      <c r="C17" s="2"/>
      <c r="D17" s="2"/>
      <c r="E17" s="2"/>
      <c r="F17" s="2"/>
      <c r="G17" s="2"/>
      <c r="H17" s="2"/>
      <c r="I17" s="55"/>
      <c r="J17" s="2"/>
    </row>
    <row r="18" spans="1:10" ht="12.75">
      <c r="A18" s="3"/>
      <c r="C18" s="2"/>
      <c r="D18" s="2"/>
      <c r="E18" s="2"/>
      <c r="F18" s="2"/>
      <c r="G18" s="2"/>
      <c r="H18" s="2"/>
      <c r="I18" s="55"/>
      <c r="J18" s="2"/>
    </row>
    <row r="19" spans="1:10" ht="12.75">
      <c r="A19" s="3" t="s">
        <v>12</v>
      </c>
      <c r="C19" s="2"/>
      <c r="D19" s="2"/>
      <c r="E19" s="2"/>
      <c r="F19" s="2"/>
      <c r="G19" s="2"/>
      <c r="H19" s="2"/>
      <c r="I19" s="55"/>
      <c r="J19" s="2"/>
    </row>
    <row r="20" spans="1:10" ht="4.5" customHeight="1">
      <c r="A20" s="3"/>
      <c r="C20" s="2"/>
      <c r="D20" s="2"/>
      <c r="E20" s="2"/>
      <c r="F20" s="2"/>
      <c r="G20" s="2"/>
      <c r="H20" s="2"/>
      <c r="I20" s="55"/>
      <c r="J20" s="2"/>
    </row>
    <row r="21" spans="1:12" ht="51">
      <c r="A21" s="106" t="s">
        <v>20</v>
      </c>
      <c r="B21" s="106" t="s">
        <v>2</v>
      </c>
      <c r="C21" s="107" t="s">
        <v>21</v>
      </c>
      <c r="D21" s="106" t="s">
        <v>22</v>
      </c>
      <c r="E21" s="106" t="s">
        <v>13</v>
      </c>
      <c r="F21" s="106" t="s">
        <v>8</v>
      </c>
      <c r="G21" s="106" t="s">
        <v>9</v>
      </c>
      <c r="H21" s="106" t="s">
        <v>10</v>
      </c>
      <c r="I21" s="106" t="s">
        <v>11</v>
      </c>
      <c r="J21" s="106" t="s">
        <v>23</v>
      </c>
      <c r="K21" s="108" t="s">
        <v>47</v>
      </c>
      <c r="L21" s="106" t="s">
        <v>14</v>
      </c>
    </row>
    <row r="22" spans="1:12" ht="140.25">
      <c r="A22" s="77">
        <v>1</v>
      </c>
      <c r="B22" s="87" t="s">
        <v>507</v>
      </c>
      <c r="C22" s="77" t="s">
        <v>508</v>
      </c>
      <c r="D22" s="87" t="s">
        <v>511</v>
      </c>
      <c r="E22" s="12" t="s">
        <v>509</v>
      </c>
      <c r="F22" s="84" t="s">
        <v>510</v>
      </c>
      <c r="G22" s="64">
        <v>1</v>
      </c>
      <c r="H22" s="84">
        <v>43099</v>
      </c>
      <c r="I22" s="84">
        <v>43099</v>
      </c>
      <c r="J22" s="200">
        <v>1</v>
      </c>
      <c r="K22" s="12" t="s">
        <v>638</v>
      </c>
      <c r="L22" s="12"/>
    </row>
    <row r="23" spans="1:12" ht="114.75">
      <c r="A23" s="77">
        <v>2</v>
      </c>
      <c r="B23" s="87" t="s">
        <v>512</v>
      </c>
      <c r="C23" s="77" t="s">
        <v>513</v>
      </c>
      <c r="D23" s="87" t="s">
        <v>515</v>
      </c>
      <c r="E23" s="12" t="s">
        <v>509</v>
      </c>
      <c r="F23" s="84" t="s">
        <v>514</v>
      </c>
      <c r="G23" s="62">
        <v>1</v>
      </c>
      <c r="H23" s="84">
        <v>43099</v>
      </c>
      <c r="I23" s="84">
        <v>43099</v>
      </c>
      <c r="J23" s="200">
        <v>1</v>
      </c>
      <c r="K23" s="12" t="s">
        <v>516</v>
      </c>
      <c r="L23" s="12"/>
    </row>
    <row r="24" spans="1:12" ht="165.75">
      <c r="A24" s="77">
        <v>3</v>
      </c>
      <c r="B24" s="87" t="s">
        <v>517</v>
      </c>
      <c r="C24" s="77" t="s">
        <v>518</v>
      </c>
      <c r="D24" s="87" t="s">
        <v>520</v>
      </c>
      <c r="E24" s="12" t="s">
        <v>509</v>
      </c>
      <c r="F24" s="84" t="s">
        <v>519</v>
      </c>
      <c r="G24" s="62">
        <v>1</v>
      </c>
      <c r="H24" s="84">
        <v>43099</v>
      </c>
      <c r="I24" s="84">
        <v>43099</v>
      </c>
      <c r="J24" s="200">
        <v>1</v>
      </c>
      <c r="K24" s="12" t="s">
        <v>521</v>
      </c>
      <c r="L24" s="12"/>
    </row>
    <row r="25" spans="1:12" ht="76.5">
      <c r="A25" s="77">
        <v>4</v>
      </c>
      <c r="B25" s="87" t="s">
        <v>522</v>
      </c>
      <c r="C25" s="77" t="s">
        <v>523</v>
      </c>
      <c r="D25" s="87" t="s">
        <v>525</v>
      </c>
      <c r="E25" s="12" t="s">
        <v>509</v>
      </c>
      <c r="F25" s="84" t="s">
        <v>524</v>
      </c>
      <c r="G25" s="62">
        <v>1</v>
      </c>
      <c r="H25" s="199">
        <v>43464</v>
      </c>
      <c r="I25" s="199">
        <v>43464</v>
      </c>
      <c r="J25" s="200">
        <v>1</v>
      </c>
      <c r="K25" s="12" t="s">
        <v>526</v>
      </c>
      <c r="L25" s="12"/>
    </row>
    <row r="26" spans="4:11" ht="12.75">
      <c r="D26" s="2"/>
      <c r="E26" s="76"/>
      <c r="F26" s="2"/>
      <c r="K26" s="74"/>
    </row>
    <row r="28" ht="12.75">
      <c r="A28" s="3" t="s">
        <v>1</v>
      </c>
    </row>
    <row r="29" spans="1:11" ht="15" customHeight="1">
      <c r="A29" s="454" t="s">
        <v>4</v>
      </c>
      <c r="B29" s="455"/>
      <c r="C29" s="220" t="s">
        <v>637</v>
      </c>
      <c r="D29" s="221"/>
      <c r="E29" s="221"/>
      <c r="F29" s="221"/>
      <c r="G29" s="221"/>
      <c r="H29" s="221"/>
      <c r="I29" s="221"/>
      <c r="J29" s="221"/>
      <c r="K29" s="222"/>
    </row>
    <row r="30" spans="1:11" ht="15" customHeight="1">
      <c r="A30" s="456"/>
      <c r="B30" s="457"/>
      <c r="C30" s="223"/>
      <c r="D30" s="224"/>
      <c r="E30" s="224"/>
      <c r="F30" s="224"/>
      <c r="G30" s="224"/>
      <c r="H30" s="224"/>
      <c r="I30" s="224"/>
      <c r="J30" s="224"/>
      <c r="K30" s="225"/>
    </row>
    <row r="33" ht="13.5" thickBot="1"/>
    <row r="34" spans="1:4" ht="12.75">
      <c r="A34" s="458" t="s">
        <v>16</v>
      </c>
      <c r="B34" s="459"/>
      <c r="C34" s="86" t="s">
        <v>17</v>
      </c>
      <c r="D34" s="70" t="s">
        <v>15</v>
      </c>
    </row>
    <row r="35" spans="1:4" ht="42.75" customHeight="1">
      <c r="A35" s="298" t="s">
        <v>583</v>
      </c>
      <c r="B35" s="299"/>
      <c r="C35" s="117">
        <f>+AVERAGE(J22:J24)</f>
        <v>1</v>
      </c>
      <c r="D35" s="118">
        <f>+AVERAGE(100%,100%,100%)</f>
        <v>1</v>
      </c>
    </row>
    <row r="36" spans="1:4" ht="39" customHeight="1" thickBot="1">
      <c r="A36" s="298" t="s">
        <v>66</v>
      </c>
      <c r="B36" s="299"/>
      <c r="C36" s="119">
        <f>+AVERAGE(J22:J25)</f>
        <v>1</v>
      </c>
      <c r="D36" s="118">
        <f>+AVERAGE(100%,100%,100%,100%)</f>
        <v>1</v>
      </c>
    </row>
  </sheetData>
  <sheetProtection/>
  <mergeCells count="20">
    <mergeCell ref="A1:B4"/>
    <mergeCell ref="C1:K4"/>
    <mergeCell ref="A15:B15"/>
    <mergeCell ref="C15:J15"/>
    <mergeCell ref="A6:B7"/>
    <mergeCell ref="C6:C7"/>
    <mergeCell ref="E6:E7"/>
    <mergeCell ref="F6:F7"/>
    <mergeCell ref="H6:I7"/>
    <mergeCell ref="J6:J7"/>
    <mergeCell ref="C29:K30"/>
    <mergeCell ref="A29:B30"/>
    <mergeCell ref="A34:B34"/>
    <mergeCell ref="A35:B35"/>
    <mergeCell ref="A36:B36"/>
    <mergeCell ref="C9:J9"/>
    <mergeCell ref="A11:B11"/>
    <mergeCell ref="C11:J11"/>
    <mergeCell ref="A13:B13"/>
    <mergeCell ref="C13:J1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O35"/>
  <sheetViews>
    <sheetView zoomScalePageLayoutView="0" workbookViewId="0" topLeftCell="A1">
      <selection activeCell="A13" sqref="A13:B13"/>
    </sheetView>
  </sheetViews>
  <sheetFormatPr defaultColWidth="11.421875" defaultRowHeight="15"/>
  <cols>
    <col min="1" max="5" width="11.421875" style="1" customWidth="1"/>
    <col min="6" max="6" width="27.00390625" style="1" customWidth="1"/>
    <col min="7" max="7" width="34.8515625" style="1" customWidth="1"/>
    <col min="8" max="8" width="30.28125" style="1" customWidth="1"/>
    <col min="9" max="10" width="19.140625" style="1" customWidth="1"/>
    <col min="11" max="11" width="14.00390625" style="1" customWidth="1"/>
    <col min="12" max="12" width="19.00390625" style="1" customWidth="1"/>
    <col min="13" max="13" width="13.140625" style="1" customWidth="1"/>
    <col min="14" max="14" width="16.7109375" style="1" customWidth="1"/>
    <col min="15" max="15" width="13.7109375" style="1" customWidth="1"/>
    <col min="16" max="16384" width="11.421875" style="1" customWidth="1"/>
  </cols>
  <sheetData>
    <row r="1" spans="1:15" ht="12.75">
      <c r="A1" s="250"/>
      <c r="B1" s="251"/>
      <c r="C1" s="466" t="s">
        <v>18</v>
      </c>
      <c r="D1" s="467"/>
      <c r="E1" s="467"/>
      <c r="F1" s="467"/>
      <c r="G1" s="467"/>
      <c r="H1" s="467"/>
      <c r="I1" s="467"/>
      <c r="J1" s="467"/>
      <c r="K1" s="467"/>
      <c r="L1" s="467"/>
      <c r="M1" s="470"/>
      <c r="N1" s="470"/>
      <c r="O1" s="47"/>
    </row>
    <row r="2" spans="1:15" ht="12.75">
      <c r="A2" s="252"/>
      <c r="B2" s="253"/>
      <c r="C2" s="244"/>
      <c r="D2" s="245"/>
      <c r="E2" s="245"/>
      <c r="F2" s="245"/>
      <c r="G2" s="245"/>
      <c r="H2" s="245"/>
      <c r="I2" s="245"/>
      <c r="J2" s="245"/>
      <c r="K2" s="245"/>
      <c r="L2" s="245"/>
      <c r="M2" s="471"/>
      <c r="N2" s="471"/>
      <c r="O2" s="48"/>
    </row>
    <row r="3" spans="1:15" ht="12.75">
      <c r="A3" s="252"/>
      <c r="B3" s="253"/>
      <c r="C3" s="244"/>
      <c r="D3" s="245"/>
      <c r="E3" s="245"/>
      <c r="F3" s="245"/>
      <c r="G3" s="245"/>
      <c r="H3" s="245"/>
      <c r="I3" s="245"/>
      <c r="J3" s="245"/>
      <c r="K3" s="245"/>
      <c r="L3" s="245"/>
      <c r="M3" s="472"/>
      <c r="N3" s="472"/>
      <c r="O3" s="48"/>
    </row>
    <row r="4" spans="1:15" ht="13.5" thickBot="1">
      <c r="A4" s="254"/>
      <c r="B4" s="255"/>
      <c r="C4" s="468"/>
      <c r="D4" s="469"/>
      <c r="E4" s="469"/>
      <c r="F4" s="469"/>
      <c r="G4" s="469"/>
      <c r="H4" s="469"/>
      <c r="I4" s="469"/>
      <c r="J4" s="469"/>
      <c r="K4" s="469"/>
      <c r="L4" s="469"/>
      <c r="M4" s="473"/>
      <c r="N4" s="473"/>
      <c r="O4" s="49"/>
    </row>
    <row r="5" ht="12.75">
      <c r="A5" s="3"/>
    </row>
    <row r="6" spans="1:15" ht="12.75">
      <c r="A6" s="262" t="s">
        <v>5</v>
      </c>
      <c r="B6" s="262"/>
      <c r="C6" s="229">
        <v>42916</v>
      </c>
      <c r="D6" s="262" t="s">
        <v>6</v>
      </c>
      <c r="E6" s="262"/>
      <c r="F6" s="229">
        <v>42983</v>
      </c>
      <c r="H6" s="231" t="s">
        <v>7</v>
      </c>
      <c r="I6" s="229">
        <v>43100</v>
      </c>
      <c r="J6" s="10"/>
      <c r="L6" s="231" t="s">
        <v>29</v>
      </c>
      <c r="M6" s="356"/>
      <c r="N6" s="460">
        <f>+MAX(K22)</f>
        <v>43100</v>
      </c>
      <c r="O6" s="47"/>
    </row>
    <row r="7" spans="1:15" ht="12.75">
      <c r="A7" s="262"/>
      <c r="B7" s="262"/>
      <c r="C7" s="230"/>
      <c r="D7" s="262"/>
      <c r="E7" s="262"/>
      <c r="F7" s="230"/>
      <c r="H7" s="231"/>
      <c r="I7" s="230"/>
      <c r="J7" s="115"/>
      <c r="L7" s="231"/>
      <c r="M7" s="356"/>
      <c r="N7" s="461"/>
      <c r="O7" s="49"/>
    </row>
    <row r="8" ht="12.75">
      <c r="A8" s="3"/>
    </row>
    <row r="9" spans="1:15" ht="24" customHeight="1">
      <c r="A9" s="56" t="s">
        <v>0</v>
      </c>
      <c r="C9" s="312" t="s">
        <v>527</v>
      </c>
      <c r="D9" s="302"/>
      <c r="E9" s="302"/>
      <c r="F9" s="302"/>
      <c r="G9" s="302"/>
      <c r="H9" s="302"/>
      <c r="I9" s="302"/>
      <c r="J9" s="302"/>
      <c r="K9" s="302"/>
      <c r="L9" s="302"/>
      <c r="M9" s="302"/>
      <c r="N9" s="302"/>
      <c r="O9" s="50"/>
    </row>
    <row r="10" spans="1:14" ht="12.75">
      <c r="A10" s="56"/>
      <c r="C10" s="2"/>
      <c r="D10" s="2"/>
      <c r="E10" s="2"/>
      <c r="F10" s="2"/>
      <c r="G10" s="2"/>
      <c r="H10" s="2"/>
      <c r="I10" s="2"/>
      <c r="J10" s="2"/>
      <c r="K10" s="2"/>
      <c r="L10" s="2"/>
      <c r="M10" s="2"/>
      <c r="N10" s="2"/>
    </row>
    <row r="11" spans="1:15" ht="24.75" customHeight="1">
      <c r="A11" s="237" t="s">
        <v>19</v>
      </c>
      <c r="B11" s="238"/>
      <c r="C11" s="301" t="s">
        <v>528</v>
      </c>
      <c r="D11" s="302"/>
      <c r="E11" s="302"/>
      <c r="F11" s="302"/>
      <c r="G11" s="302"/>
      <c r="H11" s="302"/>
      <c r="I11" s="302"/>
      <c r="J11" s="302"/>
      <c r="K11" s="302"/>
      <c r="L11" s="302"/>
      <c r="M11" s="302"/>
      <c r="N11" s="302"/>
      <c r="O11" s="50"/>
    </row>
    <row r="12" spans="1:15" ht="12.75">
      <c r="A12" s="57"/>
      <c r="B12" s="58"/>
      <c r="C12" s="4"/>
      <c r="D12" s="4"/>
      <c r="E12" s="4"/>
      <c r="F12" s="4"/>
      <c r="G12" s="4"/>
      <c r="H12" s="4"/>
      <c r="I12" s="4"/>
      <c r="J12" s="4"/>
      <c r="K12" s="4"/>
      <c r="L12" s="4"/>
      <c r="M12" s="4"/>
      <c r="N12" s="4"/>
      <c r="O12" s="2"/>
    </row>
    <row r="13" spans="1:15" ht="26.25" customHeight="1">
      <c r="A13" s="237" t="s">
        <v>3</v>
      </c>
      <c r="B13" s="238"/>
      <c r="C13" s="479" t="s">
        <v>713</v>
      </c>
      <c r="D13" s="389"/>
      <c r="E13" s="389"/>
      <c r="F13" s="389"/>
      <c r="G13" s="389"/>
      <c r="H13" s="389"/>
      <c r="I13" s="389"/>
      <c r="J13" s="389"/>
      <c r="K13" s="389"/>
      <c r="L13" s="389"/>
      <c r="M13" s="389"/>
      <c r="N13" s="389"/>
      <c r="O13" s="50"/>
    </row>
    <row r="14" spans="1:15" ht="12.75">
      <c r="A14" s="57"/>
      <c r="B14" s="58"/>
      <c r="C14" s="4"/>
      <c r="D14" s="4"/>
      <c r="E14" s="4"/>
      <c r="F14" s="4"/>
      <c r="G14" s="4"/>
      <c r="H14" s="4"/>
      <c r="I14" s="4"/>
      <c r="J14" s="4"/>
      <c r="K14" s="4"/>
      <c r="L14" s="4"/>
      <c r="M14" s="4"/>
      <c r="N14" s="4"/>
      <c r="O14" s="2"/>
    </row>
    <row r="15" spans="1:15" ht="18.75" customHeight="1">
      <c r="A15" s="237" t="s">
        <v>4</v>
      </c>
      <c r="B15" s="238"/>
      <c r="C15" s="301" t="s">
        <v>630</v>
      </c>
      <c r="D15" s="302"/>
      <c r="E15" s="302"/>
      <c r="F15" s="302"/>
      <c r="G15" s="302"/>
      <c r="H15" s="302"/>
      <c r="I15" s="302"/>
      <c r="J15" s="302"/>
      <c r="K15" s="302"/>
      <c r="L15" s="302"/>
      <c r="M15" s="302"/>
      <c r="N15" s="302"/>
      <c r="O15" s="50"/>
    </row>
    <row r="16" spans="1:14" ht="12.75">
      <c r="A16" s="57"/>
      <c r="B16" s="58"/>
      <c r="C16" s="4"/>
      <c r="D16" s="4"/>
      <c r="E16" s="4"/>
      <c r="F16" s="4"/>
      <c r="G16" s="4"/>
      <c r="H16" s="4"/>
      <c r="I16" s="4"/>
      <c r="J16" s="4"/>
      <c r="K16" s="4"/>
      <c r="L16" s="4"/>
      <c r="M16" s="4"/>
      <c r="N16" s="4"/>
    </row>
    <row r="17" spans="1:14" ht="12.75">
      <c r="A17" s="56"/>
      <c r="C17" s="2"/>
      <c r="D17" s="2"/>
      <c r="E17" s="2"/>
      <c r="F17" s="2"/>
      <c r="G17" s="2"/>
      <c r="H17" s="2"/>
      <c r="I17" s="2"/>
      <c r="J17" s="2"/>
      <c r="K17" s="2"/>
      <c r="L17" s="2"/>
      <c r="M17" s="2"/>
      <c r="N17" s="2"/>
    </row>
    <row r="18" spans="1:14" ht="12.75">
      <c r="A18" s="3"/>
      <c r="C18" s="2"/>
      <c r="D18" s="2"/>
      <c r="E18" s="2"/>
      <c r="F18" s="2"/>
      <c r="G18" s="2"/>
      <c r="H18" s="2"/>
      <c r="I18" s="2"/>
      <c r="J18" s="2"/>
      <c r="K18" s="2"/>
      <c r="L18" s="2"/>
      <c r="M18" s="2"/>
      <c r="N18" s="2"/>
    </row>
    <row r="19" spans="1:14" ht="12.75">
      <c r="A19" s="3" t="s">
        <v>12</v>
      </c>
      <c r="C19" s="2"/>
      <c r="D19" s="2"/>
      <c r="E19" s="2"/>
      <c r="F19" s="2"/>
      <c r="G19" s="2"/>
      <c r="H19" s="2"/>
      <c r="I19" s="2"/>
      <c r="J19" s="2"/>
      <c r="K19" s="2"/>
      <c r="L19" s="2"/>
      <c r="M19" s="2"/>
      <c r="N19" s="2"/>
    </row>
    <row r="20" spans="1:14" ht="6.75" customHeight="1">
      <c r="A20" s="3"/>
      <c r="C20" s="2"/>
      <c r="D20" s="2"/>
      <c r="E20" s="2"/>
      <c r="F20" s="2"/>
      <c r="G20" s="2"/>
      <c r="H20" s="2"/>
      <c r="I20" s="2"/>
      <c r="J20" s="2"/>
      <c r="K20" s="2"/>
      <c r="L20" s="2"/>
      <c r="M20" s="2"/>
      <c r="N20" s="2"/>
    </row>
    <row r="21" spans="1:15" ht="38.25">
      <c r="A21" s="106" t="s">
        <v>20</v>
      </c>
      <c r="B21" s="232" t="s">
        <v>2</v>
      </c>
      <c r="C21" s="233"/>
      <c r="D21" s="233"/>
      <c r="E21" s="234"/>
      <c r="F21" s="107" t="s">
        <v>21</v>
      </c>
      <c r="G21" s="106" t="s">
        <v>22</v>
      </c>
      <c r="H21" s="106" t="s">
        <v>13</v>
      </c>
      <c r="I21" s="106" t="s">
        <v>8</v>
      </c>
      <c r="J21" s="106" t="s">
        <v>9</v>
      </c>
      <c r="K21" s="106" t="s">
        <v>529</v>
      </c>
      <c r="L21" s="106" t="s">
        <v>11</v>
      </c>
      <c r="M21" s="106" t="s">
        <v>23</v>
      </c>
      <c r="N21" s="108" t="s">
        <v>47</v>
      </c>
      <c r="O21" s="106" t="s">
        <v>14</v>
      </c>
    </row>
    <row r="22" spans="1:15" ht="63.75">
      <c r="A22" s="77">
        <v>1</v>
      </c>
      <c r="B22" s="446" t="s">
        <v>530</v>
      </c>
      <c r="C22" s="447"/>
      <c r="D22" s="447"/>
      <c r="E22" s="448"/>
      <c r="F22" s="77" t="s">
        <v>129</v>
      </c>
      <c r="G22" s="53" t="s">
        <v>138</v>
      </c>
      <c r="H22" s="91" t="s">
        <v>139</v>
      </c>
      <c r="I22" s="12" t="s">
        <v>255</v>
      </c>
      <c r="J22" s="62">
        <v>1</v>
      </c>
      <c r="K22" s="13">
        <v>43100</v>
      </c>
      <c r="L22" s="64"/>
      <c r="M22" s="65">
        <v>0</v>
      </c>
      <c r="N22" s="64"/>
      <c r="O22" s="52"/>
    </row>
    <row r="24" spans="4:11" ht="12.75">
      <c r="D24" s="2"/>
      <c r="E24" s="76"/>
      <c r="F24" s="2"/>
      <c r="I24" s="45"/>
      <c r="K24" s="74"/>
    </row>
    <row r="25" ht="12.75">
      <c r="I25" s="45"/>
    </row>
    <row r="26" spans="1:9" ht="12.75">
      <c r="A26" s="3" t="s">
        <v>1</v>
      </c>
      <c r="I26" s="45"/>
    </row>
    <row r="27" spans="1:11" ht="15" customHeight="1">
      <c r="A27" s="454" t="s">
        <v>4</v>
      </c>
      <c r="B27" s="455"/>
      <c r="C27" s="220" t="s">
        <v>637</v>
      </c>
      <c r="D27" s="221"/>
      <c r="E27" s="221"/>
      <c r="F27" s="221"/>
      <c r="G27" s="221"/>
      <c r="H27" s="221"/>
      <c r="I27" s="221"/>
      <c r="J27" s="221"/>
      <c r="K27" s="222"/>
    </row>
    <row r="28" spans="1:11" ht="15" customHeight="1">
      <c r="A28" s="456"/>
      <c r="B28" s="457"/>
      <c r="C28" s="223"/>
      <c r="D28" s="224"/>
      <c r="E28" s="224"/>
      <c r="F28" s="224"/>
      <c r="G28" s="224"/>
      <c r="H28" s="224"/>
      <c r="I28" s="224"/>
      <c r="J28" s="224"/>
      <c r="K28" s="225"/>
    </row>
    <row r="29" ht="12.75">
      <c r="I29" s="45"/>
    </row>
    <row r="30" ht="12.75">
      <c r="I30" s="45"/>
    </row>
    <row r="31" ht="13.5" thickBot="1">
      <c r="I31" s="45"/>
    </row>
    <row r="32" spans="1:9" ht="15" customHeight="1">
      <c r="A32" s="268" t="s">
        <v>16</v>
      </c>
      <c r="B32" s="269"/>
      <c r="C32" s="269"/>
      <c r="D32" s="269"/>
      <c r="E32" s="269"/>
      <c r="F32" s="86" t="s">
        <v>17</v>
      </c>
      <c r="G32" s="70" t="s">
        <v>15</v>
      </c>
      <c r="I32" s="45"/>
    </row>
    <row r="33" spans="1:9" ht="42.75" customHeight="1">
      <c r="A33" s="462" t="s">
        <v>583</v>
      </c>
      <c r="B33" s="463"/>
      <c r="C33" s="463"/>
      <c r="D33" s="463"/>
      <c r="E33" s="463"/>
      <c r="F33" s="201">
        <f>+AVERAGE(M22)</f>
        <v>0</v>
      </c>
      <c r="G33" s="118">
        <f>+AVERAGE(100%)</f>
        <v>1</v>
      </c>
      <c r="I33" s="45"/>
    </row>
    <row r="34" spans="1:9" ht="39" customHeight="1" thickBot="1">
      <c r="A34" s="464" t="s">
        <v>66</v>
      </c>
      <c r="B34" s="465"/>
      <c r="C34" s="465"/>
      <c r="D34" s="465"/>
      <c r="E34" s="465"/>
      <c r="F34" s="201">
        <f>+AVERAGE(M22)</f>
        <v>0</v>
      </c>
      <c r="G34" s="118">
        <f>+AVERAGE(100%)</f>
        <v>1</v>
      </c>
      <c r="I34" s="45"/>
    </row>
    <row r="35" ht="12.75">
      <c r="I35" s="45"/>
    </row>
  </sheetData>
  <sheetProtection/>
  <mergeCells count="28">
    <mergeCell ref="I6:I7"/>
    <mergeCell ref="A1:B4"/>
    <mergeCell ref="C1:L4"/>
    <mergeCell ref="M1:N1"/>
    <mergeCell ref="M2:N2"/>
    <mergeCell ref="M3:N3"/>
    <mergeCell ref="M4:N4"/>
    <mergeCell ref="L6:M7"/>
    <mergeCell ref="N6:N7"/>
    <mergeCell ref="C9:N9"/>
    <mergeCell ref="A11:B11"/>
    <mergeCell ref="C11:N11"/>
    <mergeCell ref="A13:B13"/>
    <mergeCell ref="C13:N13"/>
    <mergeCell ref="A6:B7"/>
    <mergeCell ref="C6:C7"/>
    <mergeCell ref="D6:E7"/>
    <mergeCell ref="F6:F7"/>
    <mergeCell ref="H6:H7"/>
    <mergeCell ref="A32:E32"/>
    <mergeCell ref="A33:E33"/>
    <mergeCell ref="A34:E34"/>
    <mergeCell ref="A15:B15"/>
    <mergeCell ref="C15:N15"/>
    <mergeCell ref="B21:E21"/>
    <mergeCell ref="B22:E22"/>
    <mergeCell ref="A27:B28"/>
    <mergeCell ref="C27:K28"/>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O33"/>
  <sheetViews>
    <sheetView zoomScalePageLayoutView="0" workbookViewId="0" topLeftCell="A1">
      <selection activeCell="A13" sqref="A13:B13"/>
    </sheetView>
  </sheetViews>
  <sheetFormatPr defaultColWidth="11.421875" defaultRowHeight="15"/>
  <cols>
    <col min="1" max="5" width="11.421875" style="1" customWidth="1"/>
    <col min="6" max="6" width="20.7109375" style="1" customWidth="1"/>
    <col min="7" max="7" width="36.57421875" style="1" customWidth="1"/>
    <col min="8" max="8" width="27.7109375" style="1" customWidth="1"/>
    <col min="9" max="10" width="25.00390625" style="1" customWidth="1"/>
    <col min="11" max="11" width="14.140625" style="1" customWidth="1"/>
    <col min="12" max="12" width="18.7109375" style="1" customWidth="1"/>
    <col min="13" max="13" width="24.421875" style="1" customWidth="1"/>
    <col min="14" max="14" width="31.28125" style="1" customWidth="1"/>
    <col min="15" max="15" width="35.421875" style="1" customWidth="1"/>
    <col min="16" max="16" width="35.00390625" style="1" customWidth="1"/>
    <col min="17" max="16384" width="11.421875" style="1" customWidth="1"/>
  </cols>
  <sheetData>
    <row r="1" spans="1:15" ht="12.75">
      <c r="A1" s="250"/>
      <c r="B1" s="251"/>
      <c r="C1" s="466" t="s">
        <v>18</v>
      </c>
      <c r="D1" s="467"/>
      <c r="E1" s="467"/>
      <c r="F1" s="467"/>
      <c r="G1" s="467"/>
      <c r="H1" s="467"/>
      <c r="I1" s="467"/>
      <c r="J1" s="467"/>
      <c r="K1" s="467"/>
      <c r="L1" s="467"/>
      <c r="M1" s="470"/>
      <c r="N1" s="470"/>
      <c r="O1" s="47"/>
    </row>
    <row r="2" spans="1:15" ht="12.75">
      <c r="A2" s="252"/>
      <c r="B2" s="253"/>
      <c r="C2" s="244"/>
      <c r="D2" s="245"/>
      <c r="E2" s="245"/>
      <c r="F2" s="245"/>
      <c r="G2" s="245"/>
      <c r="H2" s="245"/>
      <c r="I2" s="245"/>
      <c r="J2" s="245"/>
      <c r="K2" s="245"/>
      <c r="L2" s="245"/>
      <c r="M2" s="471"/>
      <c r="N2" s="471"/>
      <c r="O2" s="48"/>
    </row>
    <row r="3" spans="1:15" ht="12.75">
      <c r="A3" s="252"/>
      <c r="B3" s="253"/>
      <c r="C3" s="244"/>
      <c r="D3" s="245"/>
      <c r="E3" s="245"/>
      <c r="F3" s="245"/>
      <c r="G3" s="245"/>
      <c r="H3" s="245"/>
      <c r="I3" s="245"/>
      <c r="J3" s="245"/>
      <c r="K3" s="245"/>
      <c r="L3" s="245"/>
      <c r="M3" s="472"/>
      <c r="N3" s="472"/>
      <c r="O3" s="48"/>
    </row>
    <row r="4" spans="1:15" ht="13.5" thickBot="1">
      <c r="A4" s="254"/>
      <c r="B4" s="255"/>
      <c r="C4" s="468"/>
      <c r="D4" s="469"/>
      <c r="E4" s="469"/>
      <c r="F4" s="469"/>
      <c r="G4" s="469"/>
      <c r="H4" s="469"/>
      <c r="I4" s="469"/>
      <c r="J4" s="469"/>
      <c r="K4" s="469"/>
      <c r="L4" s="469"/>
      <c r="M4" s="473"/>
      <c r="N4" s="473"/>
      <c r="O4" s="49"/>
    </row>
    <row r="5" ht="12.75">
      <c r="A5" s="3"/>
    </row>
    <row r="6" spans="1:15" ht="12.75">
      <c r="A6" s="262" t="s">
        <v>5</v>
      </c>
      <c r="B6" s="262"/>
      <c r="C6" s="229">
        <v>43059</v>
      </c>
      <c r="D6" s="262" t="s">
        <v>6</v>
      </c>
      <c r="E6" s="262"/>
      <c r="F6" s="229">
        <v>43100</v>
      </c>
      <c r="H6" s="231" t="s">
        <v>7</v>
      </c>
      <c r="I6" s="229">
        <v>43100</v>
      </c>
      <c r="J6" s="10"/>
      <c r="L6" s="231" t="s">
        <v>29</v>
      </c>
      <c r="M6" s="356"/>
      <c r="N6" s="460">
        <f>+MAX(K22)</f>
        <v>43100</v>
      </c>
      <c r="O6" s="47"/>
    </row>
    <row r="7" spans="1:15" ht="12.75">
      <c r="A7" s="262"/>
      <c r="B7" s="262"/>
      <c r="C7" s="230"/>
      <c r="D7" s="262"/>
      <c r="E7" s="262"/>
      <c r="F7" s="230"/>
      <c r="H7" s="231"/>
      <c r="I7" s="230"/>
      <c r="J7" s="115"/>
      <c r="L7" s="231"/>
      <c r="M7" s="356"/>
      <c r="N7" s="461"/>
      <c r="O7" s="49"/>
    </row>
    <row r="8" ht="12.75">
      <c r="A8" s="3"/>
    </row>
    <row r="9" spans="1:15" ht="22.5" customHeight="1">
      <c r="A9" s="56" t="s">
        <v>0</v>
      </c>
      <c r="C9" s="312" t="s">
        <v>531</v>
      </c>
      <c r="D9" s="302"/>
      <c r="E9" s="302"/>
      <c r="F9" s="302"/>
      <c r="G9" s="302"/>
      <c r="H9" s="302"/>
      <c r="I9" s="302"/>
      <c r="J9" s="302"/>
      <c r="K9" s="302"/>
      <c r="L9" s="302"/>
      <c r="M9" s="302"/>
      <c r="N9" s="302"/>
      <c r="O9" s="50"/>
    </row>
    <row r="10" spans="1:14" ht="12.75">
      <c r="A10" s="56"/>
      <c r="C10" s="2"/>
      <c r="D10" s="2"/>
      <c r="E10" s="2"/>
      <c r="F10" s="2"/>
      <c r="G10" s="2"/>
      <c r="H10" s="2"/>
      <c r="I10" s="2"/>
      <c r="J10" s="2"/>
      <c r="K10" s="2"/>
      <c r="L10" s="2"/>
      <c r="M10" s="2"/>
      <c r="N10" s="2"/>
    </row>
    <row r="11" spans="1:15" ht="29.25" customHeight="1">
      <c r="A11" s="237" t="s">
        <v>19</v>
      </c>
      <c r="B11" s="238"/>
      <c r="C11" s="301" t="s">
        <v>532</v>
      </c>
      <c r="D11" s="302"/>
      <c r="E11" s="302"/>
      <c r="F11" s="302"/>
      <c r="G11" s="302"/>
      <c r="H11" s="302"/>
      <c r="I11" s="302"/>
      <c r="J11" s="302"/>
      <c r="K11" s="302"/>
      <c r="L11" s="302"/>
      <c r="M11" s="302"/>
      <c r="N11" s="302"/>
      <c r="O11" s="50"/>
    </row>
    <row r="12" spans="1:15" ht="12.75">
      <c r="A12" s="57"/>
      <c r="B12" s="58"/>
      <c r="C12" s="4"/>
      <c r="D12" s="4"/>
      <c r="E12" s="4"/>
      <c r="F12" s="4"/>
      <c r="G12" s="4"/>
      <c r="H12" s="4"/>
      <c r="I12" s="4"/>
      <c r="J12" s="4"/>
      <c r="K12" s="4"/>
      <c r="L12" s="4"/>
      <c r="M12" s="4"/>
      <c r="N12" s="4"/>
      <c r="O12" s="2"/>
    </row>
    <row r="13" spans="1:15" ht="29.25" customHeight="1">
      <c r="A13" s="237" t="s">
        <v>3</v>
      </c>
      <c r="B13" s="238"/>
      <c r="C13" s="479" t="s">
        <v>712</v>
      </c>
      <c r="D13" s="389"/>
      <c r="E13" s="389"/>
      <c r="F13" s="389"/>
      <c r="G13" s="389"/>
      <c r="H13" s="389"/>
      <c r="I13" s="389"/>
      <c r="J13" s="389"/>
      <c r="K13" s="389"/>
      <c r="L13" s="389"/>
      <c r="M13" s="389"/>
      <c r="N13" s="389"/>
      <c r="O13" s="50"/>
    </row>
    <row r="14" spans="1:15" ht="12.75">
      <c r="A14" s="57"/>
      <c r="B14" s="58"/>
      <c r="C14" s="4"/>
      <c r="D14" s="4"/>
      <c r="E14" s="4"/>
      <c r="F14" s="4"/>
      <c r="G14" s="4"/>
      <c r="H14" s="4"/>
      <c r="I14" s="4"/>
      <c r="J14" s="4"/>
      <c r="K14" s="4"/>
      <c r="L14" s="4"/>
      <c r="M14" s="4"/>
      <c r="N14" s="4"/>
      <c r="O14" s="2"/>
    </row>
    <row r="15" spans="1:15" ht="18.75" customHeight="1">
      <c r="A15" s="237" t="s">
        <v>4</v>
      </c>
      <c r="B15" s="238"/>
      <c r="C15" s="301" t="s">
        <v>630</v>
      </c>
      <c r="D15" s="302"/>
      <c r="E15" s="302"/>
      <c r="F15" s="302"/>
      <c r="G15" s="302"/>
      <c r="H15" s="302"/>
      <c r="I15" s="302"/>
      <c r="J15" s="302"/>
      <c r="K15" s="302"/>
      <c r="L15" s="302"/>
      <c r="M15" s="302"/>
      <c r="N15" s="302"/>
      <c r="O15" s="50"/>
    </row>
    <row r="16" spans="1:14" ht="12.75">
      <c r="A16" s="57"/>
      <c r="B16" s="58"/>
      <c r="C16" s="4"/>
      <c r="D16" s="4"/>
      <c r="E16" s="4"/>
      <c r="F16" s="4"/>
      <c r="G16" s="4"/>
      <c r="H16" s="4"/>
      <c r="I16" s="4"/>
      <c r="J16" s="4"/>
      <c r="K16" s="4"/>
      <c r="L16" s="4"/>
      <c r="M16" s="4"/>
      <c r="N16" s="4"/>
    </row>
    <row r="17" spans="1:14" ht="12.75">
      <c r="A17" s="56"/>
      <c r="C17" s="2"/>
      <c r="D17" s="2"/>
      <c r="E17" s="2"/>
      <c r="F17" s="2"/>
      <c r="G17" s="2"/>
      <c r="H17" s="2"/>
      <c r="I17" s="2"/>
      <c r="J17" s="2"/>
      <c r="K17" s="2"/>
      <c r="L17" s="2"/>
      <c r="M17" s="2"/>
      <c r="N17" s="2"/>
    </row>
    <row r="18" spans="1:14" ht="12.75">
      <c r="A18" s="3"/>
      <c r="C18" s="2"/>
      <c r="D18" s="2"/>
      <c r="E18" s="2"/>
      <c r="F18" s="2"/>
      <c r="G18" s="2"/>
      <c r="H18" s="2"/>
      <c r="I18" s="2"/>
      <c r="J18" s="2"/>
      <c r="K18" s="2"/>
      <c r="L18" s="2"/>
      <c r="M18" s="2"/>
      <c r="N18" s="2"/>
    </row>
    <row r="19" spans="1:14" ht="12.75">
      <c r="A19" s="3" t="s">
        <v>12</v>
      </c>
      <c r="C19" s="2"/>
      <c r="D19" s="2"/>
      <c r="E19" s="2"/>
      <c r="F19" s="2"/>
      <c r="G19" s="2"/>
      <c r="H19" s="2"/>
      <c r="I19" s="2"/>
      <c r="J19" s="2"/>
      <c r="K19" s="2"/>
      <c r="L19" s="2"/>
      <c r="M19" s="2"/>
      <c r="N19" s="2"/>
    </row>
    <row r="20" spans="1:14" ht="8.25" customHeight="1">
      <c r="A20" s="3"/>
      <c r="C20" s="2"/>
      <c r="D20" s="2"/>
      <c r="E20" s="2"/>
      <c r="F20" s="2"/>
      <c r="G20" s="2"/>
      <c r="H20" s="2"/>
      <c r="I20" s="2"/>
      <c r="J20" s="2"/>
      <c r="K20" s="2"/>
      <c r="L20" s="2"/>
      <c r="M20" s="2"/>
      <c r="N20" s="2"/>
    </row>
    <row r="21" spans="1:15" ht="54" customHeight="1">
      <c r="A21" s="106" t="s">
        <v>20</v>
      </c>
      <c r="B21" s="232" t="s">
        <v>2</v>
      </c>
      <c r="C21" s="233"/>
      <c r="D21" s="233"/>
      <c r="E21" s="234"/>
      <c r="F21" s="107" t="s">
        <v>21</v>
      </c>
      <c r="G21" s="106" t="s">
        <v>22</v>
      </c>
      <c r="H21" s="106" t="s">
        <v>13</v>
      </c>
      <c r="I21" s="106" t="s">
        <v>8</v>
      </c>
      <c r="J21" s="106" t="s">
        <v>9</v>
      </c>
      <c r="K21" s="106" t="s">
        <v>529</v>
      </c>
      <c r="L21" s="106" t="s">
        <v>11</v>
      </c>
      <c r="M21" s="106" t="s">
        <v>23</v>
      </c>
      <c r="N21" s="108" t="s">
        <v>47</v>
      </c>
      <c r="O21" s="106" t="s">
        <v>14</v>
      </c>
    </row>
    <row r="22" spans="1:15" ht="216.75">
      <c r="A22" s="77">
        <v>1</v>
      </c>
      <c r="B22" s="446" t="s">
        <v>533</v>
      </c>
      <c r="C22" s="447"/>
      <c r="D22" s="447"/>
      <c r="E22" s="448"/>
      <c r="F22" s="77" t="s">
        <v>534</v>
      </c>
      <c r="G22" s="133" t="s">
        <v>536</v>
      </c>
      <c r="H22" s="33" t="s">
        <v>535</v>
      </c>
      <c r="I22" s="43" t="s">
        <v>255</v>
      </c>
      <c r="J22" s="62">
        <v>1</v>
      </c>
      <c r="K22" s="43">
        <v>43100</v>
      </c>
      <c r="L22" s="43">
        <v>43100</v>
      </c>
      <c r="M22" s="202">
        <v>1</v>
      </c>
      <c r="N22" s="91" t="s">
        <v>537</v>
      </c>
      <c r="O22" s="52"/>
    </row>
    <row r="23" spans="1:15" ht="12.75">
      <c r="A23" s="6"/>
      <c r="B23" s="203"/>
      <c r="C23" s="203"/>
      <c r="D23" s="203"/>
      <c r="E23" s="203"/>
      <c r="F23" s="6"/>
      <c r="G23" s="204"/>
      <c r="H23" s="205"/>
      <c r="I23" s="206"/>
      <c r="J23" s="78"/>
      <c r="K23" s="206"/>
      <c r="L23" s="206"/>
      <c r="M23" s="207"/>
      <c r="N23" s="114"/>
      <c r="O23" s="2"/>
    </row>
    <row r="24" spans="1:9" ht="12.75">
      <c r="A24" s="3" t="s">
        <v>1</v>
      </c>
      <c r="I24" s="45"/>
    </row>
    <row r="25" spans="1:11" ht="12.75">
      <c r="A25" s="454" t="s">
        <v>4</v>
      </c>
      <c r="B25" s="455"/>
      <c r="C25" s="220" t="s">
        <v>637</v>
      </c>
      <c r="D25" s="221"/>
      <c r="E25" s="221"/>
      <c r="F25" s="221"/>
      <c r="G25" s="221"/>
      <c r="H25" s="221"/>
      <c r="I25" s="221"/>
      <c r="J25" s="221"/>
      <c r="K25" s="222"/>
    </row>
    <row r="26" spans="1:11" ht="12.75">
      <c r="A26" s="456"/>
      <c r="B26" s="457"/>
      <c r="C26" s="223"/>
      <c r="D26" s="224"/>
      <c r="E26" s="224"/>
      <c r="F26" s="224"/>
      <c r="G26" s="224"/>
      <c r="H26" s="224"/>
      <c r="I26" s="224"/>
      <c r="J26" s="224"/>
      <c r="K26" s="225"/>
    </row>
    <row r="27" ht="12.75">
      <c r="I27" s="45"/>
    </row>
    <row r="28" ht="12.75">
      <c r="I28" s="45"/>
    </row>
    <row r="29" ht="13.5" thickBot="1">
      <c r="I29" s="45"/>
    </row>
    <row r="30" spans="1:9" ht="12.75">
      <c r="A30" s="268" t="s">
        <v>16</v>
      </c>
      <c r="B30" s="269"/>
      <c r="C30" s="269"/>
      <c r="D30" s="269"/>
      <c r="E30" s="269"/>
      <c r="F30" s="86" t="s">
        <v>17</v>
      </c>
      <c r="G30" s="70" t="s">
        <v>15</v>
      </c>
      <c r="I30" s="45"/>
    </row>
    <row r="31" spans="1:9" ht="45" customHeight="1">
      <c r="A31" s="462" t="s">
        <v>583</v>
      </c>
      <c r="B31" s="463"/>
      <c r="C31" s="463"/>
      <c r="D31" s="463"/>
      <c r="E31" s="463"/>
      <c r="F31" s="201">
        <f>+AVERAGE(M22)</f>
        <v>1</v>
      </c>
      <c r="G31" s="118">
        <f>+AVERAGE(100%)</f>
        <v>1</v>
      </c>
      <c r="I31" s="45"/>
    </row>
    <row r="32" spans="1:9" ht="39.75" customHeight="1" thickBot="1">
      <c r="A32" s="464" t="s">
        <v>66</v>
      </c>
      <c r="B32" s="465"/>
      <c r="C32" s="465"/>
      <c r="D32" s="465"/>
      <c r="E32" s="465"/>
      <c r="F32" s="201">
        <f>+AVERAGE(M22)</f>
        <v>1</v>
      </c>
      <c r="G32" s="118">
        <f>+AVERAGE(100%)</f>
        <v>1</v>
      </c>
      <c r="I32" s="45"/>
    </row>
    <row r="33" ht="12.75">
      <c r="I33" s="45"/>
    </row>
  </sheetData>
  <sheetProtection/>
  <mergeCells count="28">
    <mergeCell ref="A1:B4"/>
    <mergeCell ref="C1:L4"/>
    <mergeCell ref="M1:N1"/>
    <mergeCell ref="M2:N2"/>
    <mergeCell ref="M3:N3"/>
    <mergeCell ref="M4:N4"/>
    <mergeCell ref="A6:B7"/>
    <mergeCell ref="C6:C7"/>
    <mergeCell ref="D6:E7"/>
    <mergeCell ref="F6:F7"/>
    <mergeCell ref="H6:H7"/>
    <mergeCell ref="I6:I7"/>
    <mergeCell ref="A15:B15"/>
    <mergeCell ref="C15:N15"/>
    <mergeCell ref="B22:E22"/>
    <mergeCell ref="L6:M7"/>
    <mergeCell ref="N6:N7"/>
    <mergeCell ref="C9:N9"/>
    <mergeCell ref="A11:B11"/>
    <mergeCell ref="C11:N11"/>
    <mergeCell ref="A13:B13"/>
    <mergeCell ref="C13:N13"/>
    <mergeCell ref="B21:E21"/>
    <mergeCell ref="A25:B26"/>
    <mergeCell ref="C25:K26"/>
    <mergeCell ref="A30:E30"/>
    <mergeCell ref="A31:E31"/>
    <mergeCell ref="A32:E32"/>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L29"/>
  <sheetViews>
    <sheetView zoomScalePageLayoutView="0" workbookViewId="0" topLeftCell="A1">
      <selection activeCell="A1" sqref="A1:B2"/>
    </sheetView>
  </sheetViews>
  <sheetFormatPr defaultColWidth="11.421875" defaultRowHeight="15"/>
  <cols>
    <col min="1" max="1" width="11.421875" style="1" customWidth="1"/>
    <col min="2" max="2" width="61.140625" style="1" customWidth="1"/>
    <col min="3" max="3" width="24.28125" style="1" customWidth="1"/>
    <col min="4" max="4" width="22.8515625" style="1" customWidth="1"/>
    <col min="5" max="5" width="35.57421875" style="1" customWidth="1"/>
    <col min="6" max="6" width="25.140625" style="1" customWidth="1"/>
    <col min="7" max="7" width="16.421875" style="1" customWidth="1"/>
    <col min="8" max="8" width="33.421875" style="1" customWidth="1"/>
    <col min="9" max="9" width="18.140625" style="1" customWidth="1"/>
    <col min="10" max="10" width="44.00390625" style="1" customWidth="1"/>
    <col min="11" max="11" width="19.28125" style="1" customWidth="1"/>
    <col min="12" max="16384" width="11.421875" style="1" customWidth="1"/>
  </cols>
  <sheetData>
    <row r="1" spans="1:11" ht="12.75">
      <c r="A1" s="262" t="s">
        <v>5</v>
      </c>
      <c r="B1" s="262"/>
      <c r="C1" s="229">
        <v>43123</v>
      </c>
      <c r="E1" s="231" t="s">
        <v>7</v>
      </c>
      <c r="F1" s="229">
        <v>43100</v>
      </c>
      <c r="G1" s="160"/>
      <c r="H1" s="231" t="s">
        <v>29</v>
      </c>
      <c r="I1" s="356"/>
      <c r="J1" s="460">
        <f>+MAX(H16:H19)</f>
        <v>0</v>
      </c>
      <c r="K1" s="47"/>
    </row>
    <row r="2" spans="1:11" ht="12.75">
      <c r="A2" s="262"/>
      <c r="B2" s="262"/>
      <c r="C2" s="230"/>
      <c r="E2" s="231"/>
      <c r="F2" s="230"/>
      <c r="H2" s="231"/>
      <c r="I2" s="356"/>
      <c r="J2" s="461"/>
      <c r="K2" s="49"/>
    </row>
    <row r="3" ht="12.75">
      <c r="A3" s="3"/>
    </row>
    <row r="4" spans="1:11" ht="24.75" customHeight="1">
      <c r="A4" s="56" t="s">
        <v>0</v>
      </c>
      <c r="C4" s="302" t="s">
        <v>538</v>
      </c>
      <c r="D4" s="302"/>
      <c r="E4" s="302"/>
      <c r="F4" s="302"/>
      <c r="G4" s="302"/>
      <c r="H4" s="302"/>
      <c r="I4" s="302"/>
      <c r="J4" s="302"/>
      <c r="K4" s="50"/>
    </row>
    <row r="5" spans="1:10" ht="12.75">
      <c r="A5" s="56"/>
      <c r="C5" s="2"/>
      <c r="D5" s="2"/>
      <c r="E5" s="2"/>
      <c r="F5" s="2"/>
      <c r="G5" s="2"/>
      <c r="H5" s="2"/>
      <c r="I5" s="2"/>
      <c r="J5" s="2"/>
    </row>
    <row r="6" spans="1:11" ht="24" customHeight="1">
      <c r="A6" s="237" t="s">
        <v>19</v>
      </c>
      <c r="B6" s="238"/>
      <c r="C6" s="302" t="s">
        <v>539</v>
      </c>
      <c r="D6" s="302"/>
      <c r="E6" s="302"/>
      <c r="F6" s="302"/>
      <c r="G6" s="302"/>
      <c r="H6" s="302"/>
      <c r="I6" s="302"/>
      <c r="J6" s="302"/>
      <c r="K6" s="50"/>
    </row>
    <row r="7" spans="1:11" ht="12.75">
      <c r="A7" s="57"/>
      <c r="B7" s="58"/>
      <c r="C7" s="4"/>
      <c r="D7" s="4"/>
      <c r="E7" s="4"/>
      <c r="F7" s="4"/>
      <c r="G7" s="4"/>
      <c r="H7" s="4"/>
      <c r="I7" s="4"/>
      <c r="J7" s="4"/>
      <c r="K7" s="2"/>
    </row>
    <row r="8" spans="1:11" ht="23.25" customHeight="1">
      <c r="A8" s="237" t="s">
        <v>3</v>
      </c>
      <c r="B8" s="238"/>
      <c r="C8" s="302" t="s">
        <v>573</v>
      </c>
      <c r="D8" s="302"/>
      <c r="E8" s="302"/>
      <c r="F8" s="302"/>
      <c r="G8" s="302"/>
      <c r="H8" s="302"/>
      <c r="I8" s="302"/>
      <c r="J8" s="302"/>
      <c r="K8" s="50"/>
    </row>
    <row r="9" spans="1:11" ht="12.75">
      <c r="A9" s="57"/>
      <c r="B9" s="58"/>
      <c r="C9" s="4"/>
      <c r="D9" s="4"/>
      <c r="E9" s="4"/>
      <c r="F9" s="4"/>
      <c r="G9" s="4"/>
      <c r="H9" s="4"/>
      <c r="I9" s="4"/>
      <c r="J9" s="4"/>
      <c r="K9" s="2"/>
    </row>
    <row r="10" spans="1:11" ht="21" customHeight="1">
      <c r="A10" s="237" t="s">
        <v>4</v>
      </c>
      <c r="B10" s="238"/>
      <c r="C10" s="302" t="s">
        <v>630</v>
      </c>
      <c r="D10" s="302"/>
      <c r="E10" s="302"/>
      <c r="F10" s="302"/>
      <c r="G10" s="302"/>
      <c r="H10" s="302"/>
      <c r="I10" s="302"/>
      <c r="J10" s="302"/>
      <c r="K10" s="50"/>
    </row>
    <row r="11" spans="1:10" ht="12.75">
      <c r="A11" s="57"/>
      <c r="B11" s="58"/>
      <c r="C11" s="4"/>
      <c r="D11" s="4"/>
      <c r="E11" s="4"/>
      <c r="F11" s="4"/>
      <c r="G11" s="4"/>
      <c r="H11" s="4"/>
      <c r="I11" s="4"/>
      <c r="J11" s="4"/>
    </row>
    <row r="12" spans="1:10" ht="12.75">
      <c r="A12" s="56"/>
      <c r="C12" s="2"/>
      <c r="D12" s="2"/>
      <c r="E12" s="2"/>
      <c r="F12" s="2"/>
      <c r="G12" s="2"/>
      <c r="H12" s="2"/>
      <c r="I12" s="2"/>
      <c r="J12" s="2"/>
    </row>
    <row r="13" spans="1:10" ht="12.75">
      <c r="A13" s="3"/>
      <c r="C13" s="2"/>
      <c r="D13" s="2"/>
      <c r="E13" s="2"/>
      <c r="F13" s="2"/>
      <c r="G13" s="2"/>
      <c r="H13" s="2"/>
      <c r="I13" s="2"/>
      <c r="J13" s="2"/>
    </row>
    <row r="14" spans="1:10" ht="12.75">
      <c r="A14" s="3" t="s">
        <v>12</v>
      </c>
      <c r="C14" s="2"/>
      <c r="D14" s="2"/>
      <c r="E14" s="2"/>
      <c r="F14" s="2"/>
      <c r="G14" s="2"/>
      <c r="H14" s="2"/>
      <c r="I14" s="2"/>
      <c r="J14" s="2"/>
    </row>
    <row r="15" spans="1:12" ht="38.25">
      <c r="A15" s="106" t="s">
        <v>20</v>
      </c>
      <c r="B15" s="106" t="s">
        <v>2</v>
      </c>
      <c r="C15" s="107" t="s">
        <v>21</v>
      </c>
      <c r="D15" s="106" t="s">
        <v>22</v>
      </c>
      <c r="E15" s="106" t="s">
        <v>13</v>
      </c>
      <c r="F15" s="106" t="s">
        <v>8</v>
      </c>
      <c r="G15" s="106" t="s">
        <v>9</v>
      </c>
      <c r="H15" s="106" t="s">
        <v>10</v>
      </c>
      <c r="I15" s="106" t="s">
        <v>11</v>
      </c>
      <c r="J15" s="106" t="s">
        <v>23</v>
      </c>
      <c r="K15" s="108" t="s">
        <v>47</v>
      </c>
      <c r="L15" s="106" t="s">
        <v>14</v>
      </c>
    </row>
    <row r="16" spans="1:12" ht="114.75">
      <c r="A16" s="77">
        <v>1</v>
      </c>
      <c r="B16" s="75" t="s">
        <v>540</v>
      </c>
      <c r="C16" s="77" t="s">
        <v>541</v>
      </c>
      <c r="D16" s="69" t="s">
        <v>543</v>
      </c>
      <c r="E16" s="12" t="s">
        <v>542</v>
      </c>
      <c r="F16" s="43" t="s">
        <v>255</v>
      </c>
      <c r="G16" s="91">
        <v>1</v>
      </c>
      <c r="H16" s="217"/>
      <c r="I16" s="64"/>
      <c r="J16" s="65">
        <v>0</v>
      </c>
      <c r="K16" s="64"/>
      <c r="L16" s="52"/>
    </row>
    <row r="17" spans="1:12" ht="114.75">
      <c r="A17" s="77">
        <v>2</v>
      </c>
      <c r="B17" s="75" t="s">
        <v>540</v>
      </c>
      <c r="C17" s="77" t="s">
        <v>541</v>
      </c>
      <c r="D17" s="69" t="s">
        <v>544</v>
      </c>
      <c r="E17" s="12" t="s">
        <v>542</v>
      </c>
      <c r="F17" s="43" t="s">
        <v>255</v>
      </c>
      <c r="G17" s="91">
        <v>1</v>
      </c>
      <c r="H17" s="476"/>
      <c r="I17" s="64"/>
      <c r="J17" s="65">
        <v>0</v>
      </c>
      <c r="K17" s="64"/>
      <c r="L17" s="52"/>
    </row>
    <row r="18" spans="1:12" ht="114.75">
      <c r="A18" s="77">
        <v>3</v>
      </c>
      <c r="B18" s="75" t="s">
        <v>545</v>
      </c>
      <c r="C18" s="77" t="s">
        <v>541</v>
      </c>
      <c r="D18" s="69" t="s">
        <v>546</v>
      </c>
      <c r="E18" s="12" t="s">
        <v>542</v>
      </c>
      <c r="F18" s="43" t="s">
        <v>255</v>
      </c>
      <c r="G18" s="91">
        <v>1</v>
      </c>
      <c r="H18" s="476"/>
      <c r="I18" s="64"/>
      <c r="J18" s="65">
        <v>0</v>
      </c>
      <c r="K18" s="64"/>
      <c r="L18" s="52"/>
    </row>
    <row r="19" spans="1:12" ht="102">
      <c r="A19" s="77">
        <v>4</v>
      </c>
      <c r="B19" s="75" t="s">
        <v>545</v>
      </c>
      <c r="C19" s="77" t="s">
        <v>541</v>
      </c>
      <c r="D19" s="69" t="s">
        <v>544</v>
      </c>
      <c r="E19" s="12" t="s">
        <v>542</v>
      </c>
      <c r="F19" s="43" t="s">
        <v>255</v>
      </c>
      <c r="G19" s="91">
        <v>1</v>
      </c>
      <c r="H19" s="476"/>
      <c r="I19" s="64"/>
      <c r="J19" s="65">
        <v>0</v>
      </c>
      <c r="K19" s="64"/>
      <c r="L19" s="52"/>
    </row>
    <row r="20" spans="4:11" ht="12.75">
      <c r="D20" s="2"/>
      <c r="E20" s="76"/>
      <c r="F20" s="2"/>
      <c r="K20" s="74"/>
    </row>
    <row r="21" ht="12.75">
      <c r="A21" s="3" t="s">
        <v>1</v>
      </c>
    </row>
    <row r="22" spans="1:11" ht="12.75">
      <c r="A22" s="454" t="s">
        <v>4</v>
      </c>
      <c r="B22" s="455"/>
      <c r="C22" s="220" t="s">
        <v>637</v>
      </c>
      <c r="D22" s="221"/>
      <c r="E22" s="221"/>
      <c r="F22" s="221"/>
      <c r="G22" s="221"/>
      <c r="H22" s="221"/>
      <c r="I22" s="221"/>
      <c r="J22" s="221"/>
      <c r="K22" s="222"/>
    </row>
    <row r="23" spans="1:11" ht="12.75">
      <c r="A23" s="456"/>
      <c r="B23" s="457"/>
      <c r="C23" s="223"/>
      <c r="D23" s="224"/>
      <c r="E23" s="224"/>
      <c r="F23" s="224"/>
      <c r="G23" s="224"/>
      <c r="H23" s="224"/>
      <c r="I23" s="224"/>
      <c r="J23" s="224"/>
      <c r="K23" s="225"/>
    </row>
    <row r="26" ht="13.5" thickBot="1"/>
    <row r="27" spans="1:4" ht="12.75">
      <c r="A27" s="458" t="s">
        <v>16</v>
      </c>
      <c r="B27" s="459"/>
      <c r="C27" s="86" t="s">
        <v>17</v>
      </c>
      <c r="D27" s="70" t="s">
        <v>15</v>
      </c>
    </row>
    <row r="28" spans="1:4" ht="45.75" customHeight="1">
      <c r="A28" s="298" t="s">
        <v>65</v>
      </c>
      <c r="B28" s="299"/>
      <c r="C28" s="117">
        <v>0</v>
      </c>
      <c r="D28" s="118">
        <f>+AVERAGE(100%,100%,100%,100%)</f>
        <v>1</v>
      </c>
    </row>
    <row r="29" spans="1:4" ht="33.75" customHeight="1" thickBot="1">
      <c r="A29" s="298" t="s">
        <v>66</v>
      </c>
      <c r="B29" s="299"/>
      <c r="C29" s="119">
        <f>+AVERAGE(J16:J19)</f>
        <v>0</v>
      </c>
      <c r="D29" s="118">
        <f>+AVERAGE(100%,100%,100%,100%)</f>
        <v>1</v>
      </c>
    </row>
  </sheetData>
  <sheetProtection/>
  <mergeCells count="18">
    <mergeCell ref="A10:B10"/>
    <mergeCell ref="C10:J10"/>
    <mergeCell ref="A1:B2"/>
    <mergeCell ref="C1:C2"/>
    <mergeCell ref="E1:E2"/>
    <mergeCell ref="F1:F2"/>
    <mergeCell ref="H1:I2"/>
    <mergeCell ref="J1:J2"/>
    <mergeCell ref="C22:K23"/>
    <mergeCell ref="A22:B23"/>
    <mergeCell ref="A27:B27"/>
    <mergeCell ref="A28:B28"/>
    <mergeCell ref="A29:B29"/>
    <mergeCell ref="C4:J4"/>
    <mergeCell ref="A6:B6"/>
    <mergeCell ref="C6:J6"/>
    <mergeCell ref="A8:B8"/>
    <mergeCell ref="C8:J8"/>
  </mergeCells>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L25"/>
  <sheetViews>
    <sheetView zoomScalePageLayoutView="0" workbookViewId="0" topLeftCell="A1">
      <selection activeCell="A1" sqref="A1:B2"/>
    </sheetView>
  </sheetViews>
  <sheetFormatPr defaultColWidth="11.421875" defaultRowHeight="15"/>
  <cols>
    <col min="1" max="1" width="6.8515625" style="1" customWidth="1"/>
    <col min="2" max="2" width="51.140625" style="1" customWidth="1"/>
    <col min="3" max="3" width="21.7109375" style="45" customWidth="1"/>
    <col min="4" max="4" width="53.28125" style="1" customWidth="1"/>
    <col min="5" max="5" width="21.7109375" style="1" customWidth="1"/>
    <col min="6" max="6" width="22.57421875" style="1" customWidth="1"/>
    <col min="7" max="7" width="12.421875" style="45" customWidth="1"/>
    <col min="8" max="8" width="34.28125" style="1" customWidth="1"/>
    <col min="9" max="9" width="17.140625" style="1" customWidth="1"/>
    <col min="10" max="10" width="19.8515625" style="45" customWidth="1"/>
    <col min="11" max="11" width="71.00390625" style="1" customWidth="1"/>
    <col min="12" max="12" width="30.8515625" style="1" customWidth="1"/>
    <col min="13" max="16384" width="11.421875" style="1" customWidth="1"/>
  </cols>
  <sheetData>
    <row r="1" spans="1:11" ht="12.75">
      <c r="A1" s="262" t="s">
        <v>5</v>
      </c>
      <c r="B1" s="262"/>
      <c r="C1" s="229">
        <v>42858</v>
      </c>
      <c r="E1" s="231" t="s">
        <v>7</v>
      </c>
      <c r="F1" s="229">
        <v>43100</v>
      </c>
      <c r="H1" s="231" t="s">
        <v>29</v>
      </c>
      <c r="I1" s="356"/>
      <c r="J1" s="460">
        <f>+MAX(H17:H21)</f>
        <v>0</v>
      </c>
      <c r="K1" s="47"/>
    </row>
    <row r="2" spans="1:11" ht="12.75">
      <c r="A2" s="262"/>
      <c r="B2" s="262"/>
      <c r="C2" s="230"/>
      <c r="E2" s="231"/>
      <c r="F2" s="272"/>
      <c r="H2" s="231"/>
      <c r="I2" s="356"/>
      <c r="J2" s="461"/>
      <c r="K2" s="49"/>
    </row>
    <row r="3" ht="12.75">
      <c r="A3" s="3"/>
    </row>
    <row r="4" spans="1:11" ht="25.5" customHeight="1">
      <c r="A4" s="56" t="s">
        <v>0</v>
      </c>
      <c r="C4" s="302" t="s">
        <v>547</v>
      </c>
      <c r="D4" s="302"/>
      <c r="E4" s="302"/>
      <c r="F4" s="302"/>
      <c r="G4" s="302"/>
      <c r="H4" s="302"/>
      <c r="I4" s="302"/>
      <c r="J4" s="302"/>
      <c r="K4" s="50"/>
    </row>
    <row r="5" spans="1:10" ht="12.75">
      <c r="A5" s="56"/>
      <c r="C5" s="55"/>
      <c r="D5" s="2"/>
      <c r="E5" s="2"/>
      <c r="F5" s="2"/>
      <c r="G5" s="55"/>
      <c r="H5" s="2"/>
      <c r="I5" s="2"/>
      <c r="J5" s="55"/>
    </row>
    <row r="6" spans="1:11" ht="23.25" customHeight="1">
      <c r="A6" s="237" t="s">
        <v>19</v>
      </c>
      <c r="B6" s="238"/>
      <c r="C6" s="302" t="s">
        <v>548</v>
      </c>
      <c r="D6" s="302"/>
      <c r="E6" s="302"/>
      <c r="F6" s="302"/>
      <c r="G6" s="302"/>
      <c r="H6" s="302"/>
      <c r="I6" s="302"/>
      <c r="J6" s="302"/>
      <c r="K6" s="50"/>
    </row>
    <row r="7" spans="1:11" ht="12.75">
      <c r="A7" s="57"/>
      <c r="B7" s="58"/>
      <c r="C7" s="51"/>
      <c r="D7" s="4"/>
      <c r="E7" s="4"/>
      <c r="F7" s="4"/>
      <c r="G7" s="51"/>
      <c r="H7" s="4"/>
      <c r="I7" s="4"/>
      <c r="J7" s="51"/>
      <c r="K7" s="2"/>
    </row>
    <row r="8" spans="1:11" ht="21" customHeight="1">
      <c r="A8" s="237" t="s">
        <v>3</v>
      </c>
      <c r="B8" s="238"/>
      <c r="C8" s="302" t="s">
        <v>570</v>
      </c>
      <c r="D8" s="302"/>
      <c r="E8" s="302"/>
      <c r="F8" s="302"/>
      <c r="G8" s="302"/>
      <c r="H8" s="302"/>
      <c r="I8" s="302"/>
      <c r="J8" s="302"/>
      <c r="K8" s="50"/>
    </row>
    <row r="9" spans="1:11" ht="12.75">
      <c r="A9" s="57"/>
      <c r="B9" s="58"/>
      <c r="C9" s="51"/>
      <c r="D9" s="4"/>
      <c r="E9" s="4"/>
      <c r="F9" s="4"/>
      <c r="G9" s="51"/>
      <c r="H9" s="4"/>
      <c r="I9" s="4"/>
      <c r="J9" s="51"/>
      <c r="K9" s="2"/>
    </row>
    <row r="10" spans="1:11" ht="23.25" customHeight="1">
      <c r="A10" s="237" t="s">
        <v>4</v>
      </c>
      <c r="B10" s="238"/>
      <c r="C10" s="302" t="s">
        <v>630</v>
      </c>
      <c r="D10" s="302"/>
      <c r="E10" s="302"/>
      <c r="F10" s="302"/>
      <c r="G10" s="302"/>
      <c r="H10" s="302"/>
      <c r="I10" s="302"/>
      <c r="J10" s="302"/>
      <c r="K10" s="50"/>
    </row>
    <row r="11" spans="1:10" ht="12.75">
      <c r="A11" s="57"/>
      <c r="B11" s="58"/>
      <c r="C11" s="51"/>
      <c r="D11" s="4"/>
      <c r="E11" s="4"/>
      <c r="F11" s="4"/>
      <c r="G11" s="51"/>
      <c r="H11" s="4"/>
      <c r="I11" s="4"/>
      <c r="J11" s="51"/>
    </row>
    <row r="12" spans="1:10" ht="12.75">
      <c r="A12" s="56"/>
      <c r="C12" s="55"/>
      <c r="D12" s="2"/>
      <c r="E12" s="2"/>
      <c r="F12" s="2"/>
      <c r="G12" s="55"/>
      <c r="H12" s="2"/>
      <c r="I12" s="2"/>
      <c r="J12" s="55"/>
    </row>
    <row r="13" spans="1:10" ht="12.75">
      <c r="A13" s="3"/>
      <c r="C13" s="55"/>
      <c r="D13" s="2"/>
      <c r="E13" s="2"/>
      <c r="F13" s="2"/>
      <c r="G13" s="55"/>
      <c r="H13" s="2"/>
      <c r="I13" s="2"/>
      <c r="J13" s="55"/>
    </row>
    <row r="14" spans="1:10" ht="12.75">
      <c r="A14" s="3" t="s">
        <v>12</v>
      </c>
      <c r="C14" s="55"/>
      <c r="D14" s="2"/>
      <c r="E14" s="2"/>
      <c r="F14" s="2"/>
      <c r="G14" s="55"/>
      <c r="H14" s="2"/>
      <c r="I14" s="2"/>
      <c r="J14" s="55"/>
    </row>
    <row r="15" spans="1:10" ht="6.75" customHeight="1">
      <c r="A15" s="3"/>
      <c r="C15" s="55"/>
      <c r="D15" s="2"/>
      <c r="E15" s="2"/>
      <c r="F15" s="2"/>
      <c r="G15" s="55"/>
      <c r="H15" s="2"/>
      <c r="I15" s="2"/>
      <c r="J15" s="55"/>
    </row>
    <row r="16" spans="1:12" ht="51">
      <c r="A16" s="106" t="s">
        <v>20</v>
      </c>
      <c r="B16" s="106" t="s">
        <v>2</v>
      </c>
      <c r="C16" s="107" t="s">
        <v>21</v>
      </c>
      <c r="D16" s="106" t="s">
        <v>22</v>
      </c>
      <c r="E16" s="106" t="s">
        <v>13</v>
      </c>
      <c r="F16" s="106" t="s">
        <v>8</v>
      </c>
      <c r="G16" s="106" t="s">
        <v>9</v>
      </c>
      <c r="H16" s="106" t="s">
        <v>10</v>
      </c>
      <c r="I16" s="106" t="s">
        <v>11</v>
      </c>
      <c r="J16" s="106" t="s">
        <v>23</v>
      </c>
      <c r="K16" s="108" t="s">
        <v>47</v>
      </c>
      <c r="L16" s="106" t="s">
        <v>14</v>
      </c>
    </row>
    <row r="17" spans="1:12" ht="168.75" customHeight="1">
      <c r="A17" s="59">
        <v>1</v>
      </c>
      <c r="B17" s="60" t="s">
        <v>549</v>
      </c>
      <c r="C17" s="77" t="s">
        <v>508</v>
      </c>
      <c r="D17" s="63" t="s">
        <v>550</v>
      </c>
      <c r="E17" s="12" t="s">
        <v>111</v>
      </c>
      <c r="F17" s="12" t="s">
        <v>255</v>
      </c>
      <c r="G17" s="62">
        <v>1</v>
      </c>
      <c r="H17" s="476"/>
      <c r="I17" s="477"/>
      <c r="J17" s="65">
        <v>1</v>
      </c>
      <c r="K17" s="41" t="s">
        <v>551</v>
      </c>
      <c r="L17" s="66" t="s">
        <v>552</v>
      </c>
    </row>
    <row r="18" spans="1:12" ht="127.5">
      <c r="A18" s="12">
        <v>2</v>
      </c>
      <c r="B18" s="60" t="s">
        <v>549</v>
      </c>
      <c r="C18" s="77" t="s">
        <v>508</v>
      </c>
      <c r="D18" s="63" t="s">
        <v>553</v>
      </c>
      <c r="E18" s="12" t="s">
        <v>111</v>
      </c>
      <c r="F18" s="61" t="s">
        <v>255</v>
      </c>
      <c r="G18" s="67">
        <v>1</v>
      </c>
      <c r="H18" s="476"/>
      <c r="I18" s="122"/>
      <c r="J18" s="68">
        <v>1</v>
      </c>
      <c r="K18" s="41" t="s">
        <v>554</v>
      </c>
      <c r="L18" s="66" t="s">
        <v>555</v>
      </c>
    </row>
    <row r="19" spans="1:12" ht="102">
      <c r="A19" s="12">
        <v>3</v>
      </c>
      <c r="B19" s="69" t="s">
        <v>556</v>
      </c>
      <c r="C19" s="77" t="s">
        <v>541</v>
      </c>
      <c r="D19" s="41" t="s">
        <v>557</v>
      </c>
      <c r="E19" s="12" t="s">
        <v>111</v>
      </c>
      <c r="F19" s="61" t="s">
        <v>255</v>
      </c>
      <c r="G19" s="12">
        <v>1</v>
      </c>
      <c r="H19" s="476"/>
      <c r="I19" s="478"/>
      <c r="J19" s="68">
        <v>1</v>
      </c>
      <c r="K19" s="41" t="s">
        <v>558</v>
      </c>
      <c r="L19" s="41" t="s">
        <v>559</v>
      </c>
    </row>
    <row r="20" spans="1:12" ht="89.25">
      <c r="A20" s="12">
        <v>4</v>
      </c>
      <c r="B20" s="69" t="s">
        <v>560</v>
      </c>
      <c r="C20" s="77" t="s">
        <v>561</v>
      </c>
      <c r="D20" s="41" t="s">
        <v>557</v>
      </c>
      <c r="E20" s="12" t="s">
        <v>111</v>
      </c>
      <c r="F20" s="61" t="s">
        <v>255</v>
      </c>
      <c r="G20" s="12">
        <v>1</v>
      </c>
      <c r="H20" s="476"/>
      <c r="I20" s="478"/>
      <c r="J20" s="68">
        <v>1</v>
      </c>
      <c r="K20" s="41" t="s">
        <v>558</v>
      </c>
      <c r="L20" s="41" t="s">
        <v>559</v>
      </c>
    </row>
    <row r="21" spans="1:12" ht="146.25" customHeight="1">
      <c r="A21" s="12">
        <v>5</v>
      </c>
      <c r="B21" s="69" t="s">
        <v>562</v>
      </c>
      <c r="C21" s="77" t="s">
        <v>561</v>
      </c>
      <c r="D21" s="41" t="s">
        <v>557</v>
      </c>
      <c r="E21" s="12" t="s">
        <v>111</v>
      </c>
      <c r="F21" s="61" t="s">
        <v>255</v>
      </c>
      <c r="G21" s="12">
        <v>1</v>
      </c>
      <c r="H21" s="476"/>
      <c r="I21" s="478"/>
      <c r="J21" s="68">
        <v>1</v>
      </c>
      <c r="K21" s="41" t="s">
        <v>558</v>
      </c>
      <c r="L21" s="41" t="s">
        <v>559</v>
      </c>
    </row>
    <row r="22" ht="13.5" thickBot="1"/>
    <row r="23" spans="1:4" ht="12.75">
      <c r="A23" s="458" t="s">
        <v>16</v>
      </c>
      <c r="B23" s="459"/>
      <c r="C23" s="86" t="s">
        <v>17</v>
      </c>
      <c r="D23" s="70" t="s">
        <v>15</v>
      </c>
    </row>
    <row r="24" spans="1:4" ht="45.75" customHeight="1">
      <c r="A24" s="432" t="s">
        <v>572</v>
      </c>
      <c r="B24" s="324"/>
      <c r="C24" s="71">
        <f>+AVERAGE(J17:J21)</f>
        <v>1</v>
      </c>
      <c r="D24" s="72">
        <f>+AVERAGE(100%,100%,100%,100%,100%)</f>
        <v>1</v>
      </c>
    </row>
    <row r="25" spans="1:4" ht="32.25" customHeight="1" thickBot="1">
      <c r="A25" s="432" t="s">
        <v>571</v>
      </c>
      <c r="B25" s="324"/>
      <c r="C25" s="73">
        <f>+AVERAGE(J17:J21)</f>
        <v>1</v>
      </c>
      <c r="D25" s="72">
        <f>+AVERAGE(100%,100%,100%,100%,100%)</f>
        <v>1</v>
      </c>
    </row>
  </sheetData>
  <sheetProtection/>
  <mergeCells count="16">
    <mergeCell ref="A1:B2"/>
    <mergeCell ref="C1:C2"/>
    <mergeCell ref="E1:E2"/>
    <mergeCell ref="F1:F2"/>
    <mergeCell ref="H1:I2"/>
    <mergeCell ref="J1:J2"/>
    <mergeCell ref="A23:B23"/>
    <mergeCell ref="A24:B24"/>
    <mergeCell ref="A25:B25"/>
    <mergeCell ref="C4:J4"/>
    <mergeCell ref="A6:B6"/>
    <mergeCell ref="C6:J6"/>
    <mergeCell ref="A8:B8"/>
    <mergeCell ref="C8:J8"/>
    <mergeCell ref="A10:B10"/>
    <mergeCell ref="C10:J10"/>
  </mergeCells>
  <hyperlinks>
    <hyperlink ref="L17" location="Hoja4!A1" display="Hoja4!A1"/>
    <hyperlink ref="L18" location="Hoja5!A1" display="Hoja5!A1"/>
  </hyperlink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P39"/>
  <sheetViews>
    <sheetView zoomScalePageLayoutView="0" workbookViewId="0" topLeftCell="I27">
      <selection activeCell="N27" sqref="N27"/>
    </sheetView>
  </sheetViews>
  <sheetFormatPr defaultColWidth="11.421875" defaultRowHeight="15"/>
  <cols>
    <col min="1" max="1" width="11.140625" style="1" customWidth="1"/>
    <col min="2" max="2" width="18.8515625" style="1" customWidth="1"/>
    <col min="3" max="3" width="14.140625" style="1" customWidth="1"/>
    <col min="4" max="4" width="15.140625" style="1" customWidth="1"/>
    <col min="5" max="5" width="28.140625" style="1" customWidth="1"/>
    <col min="6" max="6" width="42.140625" style="1" customWidth="1"/>
    <col min="7" max="7" width="36.7109375" style="1" customWidth="1"/>
    <col min="8" max="8" width="25.8515625" style="1" customWidth="1"/>
    <col min="9" max="9" width="21.7109375" style="1" customWidth="1"/>
    <col min="10" max="10" width="9.140625" style="1" bestFit="1" customWidth="1"/>
    <col min="11" max="11" width="12.140625" style="1" bestFit="1" customWidth="1"/>
    <col min="12" max="12" width="12.7109375" style="5" bestFit="1" customWidth="1"/>
    <col min="13" max="13" width="18.140625" style="1" customWidth="1"/>
    <col min="14" max="14" width="45.00390625" style="1" customWidth="1"/>
    <col min="15" max="15" width="40.8515625" style="1" customWidth="1"/>
    <col min="16" max="16" width="26.8515625" style="1" customWidth="1"/>
    <col min="17" max="17" width="13.8515625" style="21" customWidth="1"/>
    <col min="18" max="16384" width="11.421875" style="21" customWidth="1"/>
  </cols>
  <sheetData>
    <row r="1" spans="1:13" ht="15" customHeight="1">
      <c r="A1" s="273"/>
      <c r="B1" s="274"/>
      <c r="C1" s="241" t="s">
        <v>18</v>
      </c>
      <c r="D1" s="242"/>
      <c r="E1" s="242"/>
      <c r="F1" s="242"/>
      <c r="G1" s="242"/>
      <c r="H1" s="242"/>
      <c r="I1" s="242"/>
      <c r="J1" s="242"/>
      <c r="K1" s="243"/>
      <c r="L1" s="256"/>
      <c r="M1" s="257"/>
    </row>
    <row r="2" spans="1:13" ht="15" customHeight="1">
      <c r="A2" s="275"/>
      <c r="B2" s="276"/>
      <c r="C2" s="244"/>
      <c r="D2" s="245"/>
      <c r="E2" s="245"/>
      <c r="F2" s="245"/>
      <c r="G2" s="245"/>
      <c r="H2" s="245"/>
      <c r="I2" s="245"/>
      <c r="J2" s="245"/>
      <c r="K2" s="246"/>
      <c r="L2" s="258"/>
      <c r="M2" s="259"/>
    </row>
    <row r="3" spans="1:13" ht="15" customHeight="1">
      <c r="A3" s="275"/>
      <c r="B3" s="276"/>
      <c r="C3" s="244"/>
      <c r="D3" s="245"/>
      <c r="E3" s="245"/>
      <c r="F3" s="245"/>
      <c r="G3" s="245"/>
      <c r="H3" s="245"/>
      <c r="I3" s="245"/>
      <c r="J3" s="245"/>
      <c r="K3" s="246"/>
      <c r="L3" s="260"/>
      <c r="M3" s="261"/>
    </row>
    <row r="4" spans="1:13" ht="15" customHeight="1" thickBot="1">
      <c r="A4" s="277"/>
      <c r="B4" s="278"/>
      <c r="C4" s="247"/>
      <c r="D4" s="248"/>
      <c r="E4" s="248"/>
      <c r="F4" s="248"/>
      <c r="G4" s="248"/>
      <c r="H4" s="248"/>
      <c r="I4" s="248"/>
      <c r="J4" s="248"/>
      <c r="K4" s="249"/>
      <c r="L4" s="235"/>
      <c r="M4" s="236"/>
    </row>
    <row r="5" ht="12.75">
      <c r="A5" s="3"/>
    </row>
    <row r="6" spans="1:13" ht="16.5" customHeight="1">
      <c r="A6" s="262" t="s">
        <v>5</v>
      </c>
      <c r="B6" s="262"/>
      <c r="C6" s="229">
        <v>42803</v>
      </c>
      <c r="D6" s="262" t="s">
        <v>6</v>
      </c>
      <c r="E6" s="262"/>
      <c r="F6" s="229">
        <v>42775</v>
      </c>
      <c r="H6" s="231" t="s">
        <v>7</v>
      </c>
      <c r="I6" s="229">
        <v>43146</v>
      </c>
      <c r="K6" s="231" t="s">
        <v>29</v>
      </c>
      <c r="L6" s="267"/>
      <c r="M6" s="229">
        <f>+MAX(K22:K28)</f>
        <v>43281</v>
      </c>
    </row>
    <row r="7" spans="1:13" ht="15.75" customHeight="1">
      <c r="A7" s="262"/>
      <c r="B7" s="262"/>
      <c r="C7" s="272"/>
      <c r="D7" s="262"/>
      <c r="E7" s="262"/>
      <c r="F7" s="272"/>
      <c r="H7" s="231"/>
      <c r="I7" s="272"/>
      <c r="K7" s="231"/>
      <c r="L7" s="267"/>
      <c r="M7" s="272"/>
    </row>
    <row r="8" ht="10.5" customHeight="1">
      <c r="A8" s="3"/>
    </row>
    <row r="9" spans="1:13" ht="27" customHeight="1">
      <c r="A9" s="56" t="s">
        <v>0</v>
      </c>
      <c r="C9" s="279" t="s">
        <v>49</v>
      </c>
      <c r="D9" s="280"/>
      <c r="E9" s="280"/>
      <c r="F9" s="280"/>
      <c r="G9" s="280"/>
      <c r="H9" s="280"/>
      <c r="I9" s="280"/>
      <c r="J9" s="280"/>
      <c r="K9" s="280"/>
      <c r="L9" s="280"/>
      <c r="M9" s="281"/>
    </row>
    <row r="10" spans="1:13" ht="9" customHeight="1">
      <c r="A10" s="56"/>
      <c r="C10" s="2"/>
      <c r="D10" s="2"/>
      <c r="E10" s="2"/>
      <c r="F10" s="2"/>
      <c r="G10" s="2"/>
      <c r="H10" s="2"/>
      <c r="I10" s="2"/>
      <c r="J10" s="2"/>
      <c r="K10" s="2"/>
      <c r="L10" s="6"/>
      <c r="M10" s="2"/>
    </row>
    <row r="11" spans="1:13" ht="26.25" customHeight="1">
      <c r="A11" s="237" t="s">
        <v>19</v>
      </c>
      <c r="B11" s="238"/>
      <c r="C11" s="226" t="s">
        <v>50</v>
      </c>
      <c r="D11" s="227"/>
      <c r="E11" s="227"/>
      <c r="F11" s="227"/>
      <c r="G11" s="227"/>
      <c r="H11" s="227"/>
      <c r="I11" s="227"/>
      <c r="J11" s="227"/>
      <c r="K11" s="227"/>
      <c r="L11" s="227"/>
      <c r="M11" s="228"/>
    </row>
    <row r="12" spans="1:14" ht="12" customHeight="1">
      <c r="A12" s="57"/>
      <c r="B12" s="58"/>
      <c r="C12" s="4"/>
      <c r="D12" s="4"/>
      <c r="E12" s="4"/>
      <c r="F12" s="4"/>
      <c r="G12" s="4"/>
      <c r="H12" s="4"/>
      <c r="I12" s="4"/>
      <c r="J12" s="4"/>
      <c r="K12" s="4"/>
      <c r="L12" s="6"/>
      <c r="M12" s="4"/>
      <c r="N12" s="2"/>
    </row>
    <row r="13" spans="1:13" ht="27.75" customHeight="1">
      <c r="A13" s="237" t="s">
        <v>3</v>
      </c>
      <c r="B13" s="238"/>
      <c r="C13" s="282" t="s">
        <v>51</v>
      </c>
      <c r="D13" s="227"/>
      <c r="E13" s="227"/>
      <c r="F13" s="227"/>
      <c r="G13" s="227"/>
      <c r="H13" s="227"/>
      <c r="I13" s="227"/>
      <c r="J13" s="227"/>
      <c r="K13" s="227"/>
      <c r="L13" s="227"/>
      <c r="M13" s="228"/>
    </row>
    <row r="14" spans="1:14" ht="10.5" customHeight="1">
      <c r="A14" s="57"/>
      <c r="B14" s="58"/>
      <c r="C14" s="4"/>
      <c r="D14" s="4"/>
      <c r="E14" s="4"/>
      <c r="F14" s="4"/>
      <c r="G14" s="4"/>
      <c r="H14" s="4"/>
      <c r="I14" s="4"/>
      <c r="J14" s="4"/>
      <c r="K14" s="4"/>
      <c r="L14" s="6"/>
      <c r="M14" s="4"/>
      <c r="N14" s="2"/>
    </row>
    <row r="15" spans="1:13" ht="22.5" customHeight="1">
      <c r="A15" s="237" t="s">
        <v>4</v>
      </c>
      <c r="B15" s="238"/>
      <c r="C15" s="226" t="s">
        <v>52</v>
      </c>
      <c r="D15" s="227"/>
      <c r="E15" s="227"/>
      <c r="F15" s="227"/>
      <c r="G15" s="227"/>
      <c r="H15" s="227"/>
      <c r="I15" s="227"/>
      <c r="J15" s="227"/>
      <c r="K15" s="227"/>
      <c r="L15" s="227"/>
      <c r="M15" s="228"/>
    </row>
    <row r="16" spans="1:13" ht="16.5" customHeight="1">
      <c r="A16" s="57"/>
      <c r="B16" s="58"/>
      <c r="C16" s="4"/>
      <c r="D16" s="4"/>
      <c r="E16" s="4"/>
      <c r="F16" s="4"/>
      <c r="G16" s="4"/>
      <c r="H16" s="4"/>
      <c r="I16" s="4"/>
      <c r="J16" s="4"/>
      <c r="K16" s="4"/>
      <c r="L16" s="6"/>
      <c r="M16" s="4"/>
    </row>
    <row r="17" spans="1:13" ht="9" customHeight="1">
      <c r="A17" s="56"/>
      <c r="C17" s="2"/>
      <c r="D17" s="2"/>
      <c r="E17" s="2"/>
      <c r="F17" s="2"/>
      <c r="G17" s="2"/>
      <c r="H17" s="2"/>
      <c r="I17" s="2"/>
      <c r="J17" s="2"/>
      <c r="K17" s="2"/>
      <c r="L17" s="6"/>
      <c r="M17" s="2"/>
    </row>
    <row r="18" spans="1:13" ht="9" customHeight="1">
      <c r="A18" s="3"/>
      <c r="C18" s="2"/>
      <c r="D18" s="2"/>
      <c r="E18" s="2"/>
      <c r="F18" s="2"/>
      <c r="G18" s="2"/>
      <c r="H18" s="2"/>
      <c r="I18" s="2"/>
      <c r="J18" s="2"/>
      <c r="K18" s="2"/>
      <c r="L18" s="6"/>
      <c r="M18" s="2"/>
    </row>
    <row r="19" spans="1:13" ht="18.75" customHeight="1">
      <c r="A19" s="3" t="s">
        <v>12</v>
      </c>
      <c r="C19" s="2"/>
      <c r="D19" s="2"/>
      <c r="E19" s="2"/>
      <c r="F19" s="2"/>
      <c r="G19" s="2"/>
      <c r="H19" s="2"/>
      <c r="I19" s="2"/>
      <c r="J19" s="2"/>
      <c r="K19" s="2"/>
      <c r="L19" s="6"/>
      <c r="M19" s="2"/>
    </row>
    <row r="20" spans="1:13" ht="9" customHeight="1">
      <c r="A20" s="3"/>
      <c r="C20" s="2"/>
      <c r="D20" s="2"/>
      <c r="E20" s="2"/>
      <c r="F20" s="2"/>
      <c r="G20" s="2"/>
      <c r="H20" s="2"/>
      <c r="I20" s="2"/>
      <c r="J20" s="2"/>
      <c r="K20" s="2"/>
      <c r="L20" s="6"/>
      <c r="M20" s="2"/>
    </row>
    <row r="21" spans="1:16" s="110" customFormat="1" ht="44.25" customHeight="1">
      <c r="A21" s="106" t="s">
        <v>20</v>
      </c>
      <c r="B21" s="232" t="s">
        <v>2</v>
      </c>
      <c r="C21" s="233"/>
      <c r="D21" s="233"/>
      <c r="E21" s="234"/>
      <c r="F21" s="107" t="s">
        <v>21</v>
      </c>
      <c r="G21" s="106" t="s">
        <v>22</v>
      </c>
      <c r="H21" s="106" t="s">
        <v>13</v>
      </c>
      <c r="I21" s="106" t="s">
        <v>8</v>
      </c>
      <c r="J21" s="106" t="s">
        <v>9</v>
      </c>
      <c r="K21" s="106" t="s">
        <v>10</v>
      </c>
      <c r="L21" s="106" t="s">
        <v>11</v>
      </c>
      <c r="M21" s="106" t="s">
        <v>23</v>
      </c>
      <c r="N21" s="106" t="s">
        <v>47</v>
      </c>
      <c r="O21" s="106" t="s">
        <v>14</v>
      </c>
      <c r="P21" s="106" t="s">
        <v>48</v>
      </c>
    </row>
    <row r="22" spans="1:16" s="111" customFormat="1" ht="178.5">
      <c r="A22" s="173">
        <v>1</v>
      </c>
      <c r="B22" s="283" t="s">
        <v>609</v>
      </c>
      <c r="C22" s="284"/>
      <c r="D22" s="284"/>
      <c r="E22" s="285"/>
      <c r="F22" s="170" t="s">
        <v>610</v>
      </c>
      <c r="G22" s="81" t="s">
        <v>53</v>
      </c>
      <c r="H22" s="81" t="s">
        <v>54</v>
      </c>
      <c r="I22" s="81" t="s">
        <v>685</v>
      </c>
      <c r="J22" s="81">
        <v>1</v>
      </c>
      <c r="K22" s="174">
        <v>42855</v>
      </c>
      <c r="L22" s="174">
        <v>42855</v>
      </c>
      <c r="M22" s="92">
        <v>1</v>
      </c>
      <c r="N22" s="81" t="s">
        <v>611</v>
      </c>
      <c r="O22" s="81" t="s">
        <v>55</v>
      </c>
      <c r="P22" s="81"/>
    </row>
    <row r="23" spans="1:16" s="111" customFormat="1" ht="178.5">
      <c r="A23" s="173">
        <v>2</v>
      </c>
      <c r="B23" s="283" t="s">
        <v>609</v>
      </c>
      <c r="C23" s="284"/>
      <c r="D23" s="284"/>
      <c r="E23" s="285"/>
      <c r="F23" s="122" t="s">
        <v>578</v>
      </c>
      <c r="G23" s="81" t="s">
        <v>56</v>
      </c>
      <c r="H23" s="81" t="s">
        <v>54</v>
      </c>
      <c r="I23" s="81" t="s">
        <v>686</v>
      </c>
      <c r="J23" s="81">
        <v>1</v>
      </c>
      <c r="K23" s="174">
        <v>42916</v>
      </c>
      <c r="L23" s="174">
        <v>42916</v>
      </c>
      <c r="M23" s="92">
        <v>1</v>
      </c>
      <c r="N23" s="81" t="s">
        <v>611</v>
      </c>
      <c r="O23" s="81" t="s">
        <v>57</v>
      </c>
      <c r="P23" s="81"/>
    </row>
    <row r="24" spans="1:16" ht="140.25">
      <c r="A24" s="173">
        <v>3</v>
      </c>
      <c r="B24" s="219" t="s">
        <v>612</v>
      </c>
      <c r="C24" s="219"/>
      <c r="D24" s="219"/>
      <c r="E24" s="219"/>
      <c r="F24" s="171" t="s">
        <v>579</v>
      </c>
      <c r="G24" s="81" t="s">
        <v>73</v>
      </c>
      <c r="H24" s="81" t="s">
        <v>58</v>
      </c>
      <c r="I24" s="81" t="s">
        <v>59</v>
      </c>
      <c r="J24" s="81">
        <v>1</v>
      </c>
      <c r="K24" s="174">
        <v>43281</v>
      </c>
      <c r="L24" s="122"/>
      <c r="M24" s="92">
        <v>0</v>
      </c>
      <c r="N24" s="81" t="s">
        <v>71</v>
      </c>
      <c r="O24" s="81" t="s">
        <v>43</v>
      </c>
      <c r="P24" s="81" t="s">
        <v>70</v>
      </c>
    </row>
    <row r="25" spans="1:16" ht="140.25">
      <c r="A25" s="173">
        <v>4</v>
      </c>
      <c r="B25" s="219" t="s">
        <v>613</v>
      </c>
      <c r="C25" s="219"/>
      <c r="D25" s="219"/>
      <c r="E25" s="219"/>
      <c r="F25" s="171" t="s">
        <v>580</v>
      </c>
      <c r="G25" s="81" t="s">
        <v>74</v>
      </c>
      <c r="H25" s="81" t="s">
        <v>58</v>
      </c>
      <c r="I25" s="81" t="s">
        <v>685</v>
      </c>
      <c r="J25" s="81">
        <v>1</v>
      </c>
      <c r="K25" s="174" t="s">
        <v>67</v>
      </c>
      <c r="L25" s="122"/>
      <c r="M25" s="92">
        <v>0</v>
      </c>
      <c r="N25" s="81" t="s">
        <v>72</v>
      </c>
      <c r="O25" s="81" t="s">
        <v>43</v>
      </c>
      <c r="P25" s="81" t="s">
        <v>70</v>
      </c>
    </row>
    <row r="26" spans="1:16" ht="178.5">
      <c r="A26" s="173">
        <v>5</v>
      </c>
      <c r="B26" s="295" t="s">
        <v>614</v>
      </c>
      <c r="C26" s="284"/>
      <c r="D26" s="284"/>
      <c r="E26" s="285"/>
      <c r="F26" s="171" t="s">
        <v>581</v>
      </c>
      <c r="G26" s="81" t="s">
        <v>60</v>
      </c>
      <c r="H26" s="81" t="s">
        <v>54</v>
      </c>
      <c r="I26" s="81" t="s">
        <v>686</v>
      </c>
      <c r="J26" s="81">
        <v>1</v>
      </c>
      <c r="K26" s="174">
        <v>42916</v>
      </c>
      <c r="L26" s="174">
        <v>42916</v>
      </c>
      <c r="M26" s="92">
        <v>1</v>
      </c>
      <c r="N26" s="81" t="s">
        <v>615</v>
      </c>
      <c r="O26" s="81" t="s">
        <v>61</v>
      </c>
      <c r="P26" s="81"/>
    </row>
    <row r="27" spans="1:16" ht="243" customHeight="1">
      <c r="A27" s="173">
        <v>6</v>
      </c>
      <c r="B27" s="219" t="s">
        <v>616</v>
      </c>
      <c r="C27" s="219"/>
      <c r="D27" s="219"/>
      <c r="E27" s="219"/>
      <c r="F27" s="172" t="s">
        <v>617</v>
      </c>
      <c r="G27" s="81" t="s">
        <v>75</v>
      </c>
      <c r="H27" s="81" t="s">
        <v>58</v>
      </c>
      <c r="I27" s="81" t="s">
        <v>687</v>
      </c>
      <c r="J27" s="81">
        <v>1</v>
      </c>
      <c r="K27" s="174">
        <v>43281</v>
      </c>
      <c r="L27" s="122"/>
      <c r="M27" s="92">
        <v>0</v>
      </c>
      <c r="N27" s="81" t="s">
        <v>689</v>
      </c>
      <c r="O27" s="81" t="s">
        <v>43</v>
      </c>
      <c r="P27" s="81" t="s">
        <v>70</v>
      </c>
    </row>
    <row r="28" spans="1:16" ht="204">
      <c r="A28" s="173">
        <v>7</v>
      </c>
      <c r="B28" s="295" t="s">
        <v>618</v>
      </c>
      <c r="C28" s="284"/>
      <c r="D28" s="284"/>
      <c r="E28" s="285"/>
      <c r="F28" s="171" t="s">
        <v>582</v>
      </c>
      <c r="G28" s="81" t="s">
        <v>62</v>
      </c>
      <c r="H28" s="81" t="s">
        <v>54</v>
      </c>
      <c r="I28" s="81" t="s">
        <v>688</v>
      </c>
      <c r="J28" s="81">
        <v>1</v>
      </c>
      <c r="K28" s="174">
        <v>42916</v>
      </c>
      <c r="L28" s="174">
        <v>42916</v>
      </c>
      <c r="M28" s="92">
        <v>1</v>
      </c>
      <c r="N28" s="81" t="s">
        <v>619</v>
      </c>
      <c r="O28" s="81" t="s">
        <v>63</v>
      </c>
      <c r="P28" s="81"/>
    </row>
    <row r="29" ht="12.75">
      <c r="N29" s="74"/>
    </row>
    <row r="30" ht="3" customHeight="1"/>
    <row r="31" ht="12.75">
      <c r="A31" s="3" t="s">
        <v>1</v>
      </c>
    </row>
    <row r="32" spans="1:13" ht="17.25" customHeight="1">
      <c r="A32" s="270" t="s">
        <v>4</v>
      </c>
      <c r="B32" s="270"/>
      <c r="C32" s="271"/>
      <c r="D32" s="220" t="s">
        <v>64</v>
      </c>
      <c r="E32" s="221"/>
      <c r="F32" s="221"/>
      <c r="G32" s="221"/>
      <c r="H32" s="221"/>
      <c r="I32" s="221"/>
      <c r="J32" s="221"/>
      <c r="K32" s="221"/>
      <c r="L32" s="222"/>
      <c r="M32" s="286">
        <f>100/6</f>
        <v>16.666666666666668</v>
      </c>
    </row>
    <row r="33" spans="1:13" ht="17.25" customHeight="1">
      <c r="A33" s="270"/>
      <c r="B33" s="270"/>
      <c r="C33" s="271"/>
      <c r="D33" s="223"/>
      <c r="E33" s="224"/>
      <c r="F33" s="224"/>
      <c r="G33" s="224"/>
      <c r="H33" s="224"/>
      <c r="I33" s="224"/>
      <c r="J33" s="224"/>
      <c r="K33" s="224"/>
      <c r="L33" s="225"/>
      <c r="M33" s="286"/>
    </row>
    <row r="34" ht="12.75">
      <c r="M34" s="7"/>
    </row>
    <row r="35" ht="12.75">
      <c r="M35" s="7">
        <f>M32/2</f>
        <v>8.333333333333334</v>
      </c>
    </row>
    <row r="36" ht="13.5" thickBot="1"/>
    <row r="37" spans="1:7" ht="13.5" thickBot="1">
      <c r="A37" s="287" t="s">
        <v>16</v>
      </c>
      <c r="B37" s="288"/>
      <c r="C37" s="288"/>
      <c r="D37" s="288"/>
      <c r="E37" s="288"/>
      <c r="F37" s="94" t="s">
        <v>17</v>
      </c>
      <c r="G37" s="95" t="s">
        <v>15</v>
      </c>
    </row>
    <row r="38" spans="1:7" ht="48" customHeight="1">
      <c r="A38" s="289" t="s">
        <v>65</v>
      </c>
      <c r="B38" s="290"/>
      <c r="C38" s="290"/>
      <c r="D38" s="290"/>
      <c r="E38" s="291"/>
      <c r="F38" s="8">
        <f>+AVERAGE(M22,M23,M26,M28)</f>
        <v>1</v>
      </c>
      <c r="G38" s="96">
        <v>1</v>
      </c>
    </row>
    <row r="39" spans="1:7" ht="48.75" customHeight="1" thickBot="1">
      <c r="A39" s="292" t="s">
        <v>66</v>
      </c>
      <c r="B39" s="293"/>
      <c r="C39" s="293"/>
      <c r="D39" s="293"/>
      <c r="E39" s="294"/>
      <c r="F39" s="9">
        <f>+AVERAGE(M22:M28)</f>
        <v>0.5714285714285714</v>
      </c>
      <c r="G39" s="97">
        <f>+AVERAGE(M22:M28)</f>
        <v>0.5714285714285714</v>
      </c>
    </row>
  </sheetData>
  <sheetProtection/>
  <mergeCells count="35">
    <mergeCell ref="M32:M33"/>
    <mergeCell ref="A37:E37"/>
    <mergeCell ref="A38:E38"/>
    <mergeCell ref="A39:E39"/>
    <mergeCell ref="B25:E25"/>
    <mergeCell ref="B26:E26"/>
    <mergeCell ref="B27:E27"/>
    <mergeCell ref="B28:E28"/>
    <mergeCell ref="A32:C33"/>
    <mergeCell ref="D32:L33"/>
    <mergeCell ref="A15:B15"/>
    <mergeCell ref="C15:M15"/>
    <mergeCell ref="B21:E21"/>
    <mergeCell ref="B22:E22"/>
    <mergeCell ref="B23:E23"/>
    <mergeCell ref="B24:E24"/>
    <mergeCell ref="C9:M9"/>
    <mergeCell ref="A11:B11"/>
    <mergeCell ref="C11:M11"/>
    <mergeCell ref="A13:B13"/>
    <mergeCell ref="C13:M13"/>
    <mergeCell ref="A6:B7"/>
    <mergeCell ref="C6:C7"/>
    <mergeCell ref="D6:E7"/>
    <mergeCell ref="F6:F7"/>
    <mergeCell ref="H6:H7"/>
    <mergeCell ref="I6:I7"/>
    <mergeCell ref="A1:B4"/>
    <mergeCell ref="C1:K4"/>
    <mergeCell ref="L1:M1"/>
    <mergeCell ref="L2:M2"/>
    <mergeCell ref="L3:M3"/>
    <mergeCell ref="L4:M4"/>
    <mergeCell ref="K6:L7"/>
    <mergeCell ref="M6:M7"/>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P34"/>
  <sheetViews>
    <sheetView zoomScalePageLayoutView="0" workbookViewId="0" topLeftCell="G23">
      <selection activeCell="N23" sqref="N23"/>
    </sheetView>
  </sheetViews>
  <sheetFormatPr defaultColWidth="11.421875" defaultRowHeight="15"/>
  <cols>
    <col min="1" max="4" width="11.421875" style="1" customWidth="1"/>
    <col min="5" max="5" width="13.421875" style="1" customWidth="1"/>
    <col min="6" max="6" width="24.140625" style="1" customWidth="1"/>
    <col min="7" max="7" width="41.00390625" style="1" customWidth="1"/>
    <col min="8" max="8" width="14.00390625" style="1" customWidth="1"/>
    <col min="9" max="10" width="11.421875" style="1" customWidth="1"/>
    <col min="11" max="11" width="13.57421875" style="1" customWidth="1"/>
    <col min="12" max="12" width="14.57421875" style="1" customWidth="1"/>
    <col min="13" max="13" width="22.28125" style="1" customWidth="1"/>
    <col min="14" max="14" width="26.28125" style="1" customWidth="1"/>
    <col min="15" max="15" width="24.00390625" style="1" customWidth="1"/>
    <col min="16" max="16" width="51.00390625" style="1" customWidth="1"/>
    <col min="17" max="16384" width="11.421875" style="21" customWidth="1"/>
  </cols>
  <sheetData>
    <row r="1" spans="1:13" ht="12.75">
      <c r="A1" s="250"/>
      <c r="B1" s="251"/>
      <c r="C1" s="241" t="s">
        <v>18</v>
      </c>
      <c r="D1" s="242"/>
      <c r="E1" s="242"/>
      <c r="F1" s="242"/>
      <c r="G1" s="242"/>
      <c r="H1" s="242"/>
      <c r="I1" s="242"/>
      <c r="J1" s="242"/>
      <c r="K1" s="243"/>
      <c r="L1" s="256"/>
      <c r="M1" s="257"/>
    </row>
    <row r="2" spans="1:13" ht="12.75">
      <c r="A2" s="252"/>
      <c r="B2" s="253"/>
      <c r="C2" s="244"/>
      <c r="D2" s="245"/>
      <c r="E2" s="245"/>
      <c r="F2" s="245"/>
      <c r="G2" s="245"/>
      <c r="H2" s="245"/>
      <c r="I2" s="245"/>
      <c r="J2" s="245"/>
      <c r="K2" s="246"/>
      <c r="L2" s="258"/>
      <c r="M2" s="259"/>
    </row>
    <row r="3" spans="1:13" ht="12.75">
      <c r="A3" s="252"/>
      <c r="B3" s="253"/>
      <c r="C3" s="244"/>
      <c r="D3" s="245"/>
      <c r="E3" s="245"/>
      <c r="F3" s="245"/>
      <c r="G3" s="245"/>
      <c r="H3" s="245"/>
      <c r="I3" s="245"/>
      <c r="J3" s="245"/>
      <c r="K3" s="246"/>
      <c r="L3" s="260"/>
      <c r="M3" s="261"/>
    </row>
    <row r="4" spans="1:13" ht="13.5" thickBot="1">
      <c r="A4" s="254"/>
      <c r="B4" s="255"/>
      <c r="C4" s="247"/>
      <c r="D4" s="248"/>
      <c r="E4" s="248"/>
      <c r="F4" s="248"/>
      <c r="G4" s="248"/>
      <c r="H4" s="248"/>
      <c r="I4" s="248"/>
      <c r="J4" s="248"/>
      <c r="K4" s="249"/>
      <c r="L4" s="235"/>
      <c r="M4" s="236"/>
    </row>
    <row r="5" ht="12.75">
      <c r="A5" s="3"/>
    </row>
    <row r="6" spans="1:13" ht="12.75">
      <c r="A6" s="262" t="s">
        <v>5</v>
      </c>
      <c r="B6" s="262"/>
      <c r="C6" s="229">
        <v>42864</v>
      </c>
      <c r="D6" s="262" t="s">
        <v>6</v>
      </c>
      <c r="E6" s="262"/>
      <c r="F6" s="229">
        <v>42864</v>
      </c>
      <c r="H6" s="231" t="s">
        <v>7</v>
      </c>
      <c r="I6" s="229">
        <v>43146</v>
      </c>
      <c r="K6" s="231" t="s">
        <v>29</v>
      </c>
      <c r="L6" s="267"/>
      <c r="M6" s="229">
        <f>+MAX(K22:K23)</f>
        <v>43189</v>
      </c>
    </row>
    <row r="7" spans="1:13" ht="12.75">
      <c r="A7" s="262"/>
      <c r="B7" s="262"/>
      <c r="C7" s="230"/>
      <c r="D7" s="262"/>
      <c r="E7" s="262"/>
      <c r="F7" s="230"/>
      <c r="H7" s="231"/>
      <c r="I7" s="230"/>
      <c r="K7" s="231"/>
      <c r="L7" s="267"/>
      <c r="M7" s="230"/>
    </row>
    <row r="8" ht="12.75">
      <c r="A8" s="3"/>
    </row>
    <row r="9" spans="1:13" ht="20.25" customHeight="1">
      <c r="A9" s="56" t="s">
        <v>0</v>
      </c>
      <c r="C9" s="301" t="s">
        <v>76</v>
      </c>
      <c r="D9" s="302"/>
      <c r="E9" s="302"/>
      <c r="F9" s="302"/>
      <c r="G9" s="302"/>
      <c r="H9" s="302"/>
      <c r="I9" s="302"/>
      <c r="J9" s="302"/>
      <c r="K9" s="302"/>
      <c r="L9" s="302"/>
      <c r="M9" s="303"/>
    </row>
    <row r="10" spans="1:13" ht="12.75">
      <c r="A10" s="56"/>
      <c r="C10" s="2"/>
      <c r="D10" s="2"/>
      <c r="E10" s="2"/>
      <c r="F10" s="2"/>
      <c r="G10" s="2"/>
      <c r="H10" s="2"/>
      <c r="I10" s="2"/>
      <c r="J10" s="2"/>
      <c r="K10" s="2"/>
      <c r="L10" s="2"/>
      <c r="M10" s="2"/>
    </row>
    <row r="11" spans="1:13" ht="12.75">
      <c r="A11" s="237" t="s">
        <v>19</v>
      </c>
      <c r="B11" s="238"/>
      <c r="C11" s="301" t="s">
        <v>77</v>
      </c>
      <c r="D11" s="302"/>
      <c r="E11" s="302"/>
      <c r="F11" s="302"/>
      <c r="G11" s="302"/>
      <c r="H11" s="302"/>
      <c r="I11" s="302"/>
      <c r="J11" s="302"/>
      <c r="K11" s="302"/>
      <c r="L11" s="302"/>
      <c r="M11" s="303"/>
    </row>
    <row r="12" spans="1:14" ht="12.75">
      <c r="A12" s="57"/>
      <c r="B12" s="58"/>
      <c r="C12" s="4"/>
      <c r="D12" s="4"/>
      <c r="E12" s="4"/>
      <c r="F12" s="4"/>
      <c r="G12" s="4"/>
      <c r="H12" s="4"/>
      <c r="I12" s="4"/>
      <c r="J12" s="4"/>
      <c r="K12" s="4"/>
      <c r="L12" s="4"/>
      <c r="M12" s="4"/>
      <c r="N12" s="2"/>
    </row>
    <row r="13" spans="1:13" ht="12.75">
      <c r="A13" s="237" t="s">
        <v>3</v>
      </c>
      <c r="B13" s="238"/>
      <c r="C13" s="312" t="s">
        <v>78</v>
      </c>
      <c r="D13" s="302"/>
      <c r="E13" s="302"/>
      <c r="F13" s="302"/>
      <c r="G13" s="302"/>
      <c r="H13" s="302"/>
      <c r="I13" s="302"/>
      <c r="J13" s="302"/>
      <c r="K13" s="302"/>
      <c r="L13" s="302"/>
      <c r="M13" s="303"/>
    </row>
    <row r="14" spans="1:14" ht="12.75">
      <c r="A14" s="57"/>
      <c r="B14" s="58"/>
      <c r="C14" s="4"/>
      <c r="D14" s="4"/>
      <c r="E14" s="4"/>
      <c r="F14" s="4"/>
      <c r="G14" s="4"/>
      <c r="H14" s="4"/>
      <c r="I14" s="4"/>
      <c r="J14" s="4"/>
      <c r="K14" s="4"/>
      <c r="L14" s="4"/>
      <c r="M14" s="4"/>
      <c r="N14" s="2"/>
    </row>
    <row r="15" spans="1:13" ht="12.75">
      <c r="A15" s="237" t="s">
        <v>4</v>
      </c>
      <c r="B15" s="238"/>
      <c r="C15" s="301" t="s">
        <v>79</v>
      </c>
      <c r="D15" s="302"/>
      <c r="E15" s="302"/>
      <c r="F15" s="302"/>
      <c r="G15" s="302"/>
      <c r="H15" s="302"/>
      <c r="I15" s="302"/>
      <c r="J15" s="302"/>
      <c r="K15" s="302"/>
      <c r="L15" s="302"/>
      <c r="M15" s="303"/>
    </row>
    <row r="16" spans="1:13" ht="12.75">
      <c r="A16" s="57"/>
      <c r="B16" s="58"/>
      <c r="C16" s="4"/>
      <c r="D16" s="4"/>
      <c r="E16" s="4"/>
      <c r="F16" s="4"/>
      <c r="G16" s="4"/>
      <c r="H16" s="4"/>
      <c r="I16" s="4"/>
      <c r="J16" s="4"/>
      <c r="K16" s="4"/>
      <c r="L16" s="4"/>
      <c r="M16" s="4"/>
    </row>
    <row r="17" spans="1:13" ht="12.75">
      <c r="A17" s="56"/>
      <c r="C17" s="2"/>
      <c r="D17" s="2"/>
      <c r="E17" s="2"/>
      <c r="F17" s="2"/>
      <c r="G17" s="2"/>
      <c r="H17" s="2"/>
      <c r="I17" s="2"/>
      <c r="J17" s="2"/>
      <c r="K17" s="2"/>
      <c r="L17" s="2"/>
      <c r="M17" s="2"/>
    </row>
    <row r="18" spans="1:13" ht="12.75">
      <c r="A18" s="3"/>
      <c r="C18" s="2"/>
      <c r="D18" s="2"/>
      <c r="E18" s="2"/>
      <c r="F18" s="2"/>
      <c r="G18" s="2"/>
      <c r="H18" s="2"/>
      <c r="I18" s="2"/>
      <c r="J18" s="2"/>
      <c r="K18" s="2"/>
      <c r="L18" s="2"/>
      <c r="M18" s="2"/>
    </row>
    <row r="19" spans="1:13" ht="12.75">
      <c r="A19" s="3" t="s">
        <v>12</v>
      </c>
      <c r="C19" s="2"/>
      <c r="D19" s="2"/>
      <c r="E19" s="2"/>
      <c r="F19" s="2"/>
      <c r="G19" s="2"/>
      <c r="H19" s="2"/>
      <c r="I19" s="2"/>
      <c r="J19" s="2"/>
      <c r="K19" s="2"/>
      <c r="L19" s="2"/>
      <c r="M19" s="2"/>
    </row>
    <row r="20" spans="1:13" ht="5.25" customHeight="1">
      <c r="A20" s="3"/>
      <c r="C20" s="2"/>
      <c r="D20" s="2"/>
      <c r="E20" s="2"/>
      <c r="F20" s="2"/>
      <c r="G20" s="2"/>
      <c r="H20" s="2"/>
      <c r="I20" s="2"/>
      <c r="J20" s="2"/>
      <c r="K20" s="2"/>
      <c r="L20" s="2"/>
      <c r="M20" s="2"/>
    </row>
    <row r="21" spans="1:16" s="7" customFormat="1" ht="51">
      <c r="A21" s="106" t="s">
        <v>20</v>
      </c>
      <c r="B21" s="304" t="s">
        <v>2</v>
      </c>
      <c r="C21" s="304"/>
      <c r="D21" s="304"/>
      <c r="E21" s="304"/>
      <c r="F21" s="106" t="s">
        <v>21</v>
      </c>
      <c r="G21" s="106" t="s">
        <v>22</v>
      </c>
      <c r="H21" s="106" t="s">
        <v>13</v>
      </c>
      <c r="I21" s="106" t="s">
        <v>8</v>
      </c>
      <c r="J21" s="106" t="s">
        <v>9</v>
      </c>
      <c r="K21" s="106" t="s">
        <v>10</v>
      </c>
      <c r="L21" s="106" t="s">
        <v>11</v>
      </c>
      <c r="M21" s="106" t="s">
        <v>23</v>
      </c>
      <c r="N21" s="106" t="s">
        <v>47</v>
      </c>
      <c r="O21" s="106" t="s">
        <v>14</v>
      </c>
      <c r="P21" s="106" t="s">
        <v>48</v>
      </c>
    </row>
    <row r="22" spans="1:16" ht="223.5" customHeight="1">
      <c r="A22" s="77">
        <v>1</v>
      </c>
      <c r="B22" s="305" t="s">
        <v>80</v>
      </c>
      <c r="C22" s="305"/>
      <c r="D22" s="305"/>
      <c r="E22" s="305"/>
      <c r="F22" s="91" t="s">
        <v>81</v>
      </c>
      <c r="G22" s="91" t="s">
        <v>82</v>
      </c>
      <c r="H22" s="82" t="s">
        <v>83</v>
      </c>
      <c r="I22" s="82" t="s">
        <v>84</v>
      </c>
      <c r="J22" s="91">
        <v>1</v>
      </c>
      <c r="K22" s="98">
        <v>43189</v>
      </c>
      <c r="L22" s="91" t="s">
        <v>43</v>
      </c>
      <c r="M22" s="65">
        <v>0</v>
      </c>
      <c r="N22" s="82" t="s">
        <v>84</v>
      </c>
      <c r="O22" s="91" t="s">
        <v>85</v>
      </c>
      <c r="P22" s="53" t="s">
        <v>86</v>
      </c>
    </row>
    <row r="23" spans="1:16" ht="331.5">
      <c r="A23" s="77">
        <v>2</v>
      </c>
      <c r="B23" s="305"/>
      <c r="C23" s="305"/>
      <c r="D23" s="305"/>
      <c r="E23" s="305"/>
      <c r="F23" s="91" t="s">
        <v>81</v>
      </c>
      <c r="G23" s="82" t="s">
        <v>87</v>
      </c>
      <c r="H23" s="82" t="s">
        <v>83</v>
      </c>
      <c r="I23" s="82" t="s">
        <v>88</v>
      </c>
      <c r="J23" s="91">
        <v>1</v>
      </c>
      <c r="K23" s="98">
        <v>43100</v>
      </c>
      <c r="L23" s="91" t="s">
        <v>43</v>
      </c>
      <c r="M23" s="65">
        <v>0</v>
      </c>
      <c r="N23" s="82" t="s">
        <v>691</v>
      </c>
      <c r="O23" s="91" t="s">
        <v>85</v>
      </c>
      <c r="P23" s="85" t="s">
        <v>89</v>
      </c>
    </row>
    <row r="24" spans="14:15" ht="12.75">
      <c r="N24" s="74"/>
      <c r="O24" s="99"/>
    </row>
    <row r="26" ht="12.75">
      <c r="A26" s="3" t="s">
        <v>1</v>
      </c>
    </row>
    <row r="27" spans="1:12" ht="12.75">
      <c r="A27" s="270" t="s">
        <v>4</v>
      </c>
      <c r="B27" s="270"/>
      <c r="C27" s="271"/>
      <c r="D27" s="306" t="s">
        <v>90</v>
      </c>
      <c r="E27" s="307"/>
      <c r="F27" s="307"/>
      <c r="G27" s="307"/>
      <c r="H27" s="307"/>
      <c r="I27" s="307"/>
      <c r="J27" s="307"/>
      <c r="K27" s="307"/>
      <c r="L27" s="308"/>
    </row>
    <row r="28" spans="1:12" ht="12.75">
      <c r="A28" s="270"/>
      <c r="B28" s="270"/>
      <c r="C28" s="271"/>
      <c r="D28" s="309"/>
      <c r="E28" s="310"/>
      <c r="F28" s="310"/>
      <c r="G28" s="310"/>
      <c r="H28" s="310"/>
      <c r="I28" s="310"/>
      <c r="J28" s="310"/>
      <c r="K28" s="310"/>
      <c r="L28" s="311"/>
    </row>
    <row r="31" ht="13.5" thickBot="1"/>
    <row r="32" spans="1:7" ht="12.75">
      <c r="A32" s="296" t="s">
        <v>16</v>
      </c>
      <c r="B32" s="297"/>
      <c r="C32" s="297"/>
      <c r="D32" s="297"/>
      <c r="E32" s="297"/>
      <c r="F32" s="101" t="s">
        <v>17</v>
      </c>
      <c r="G32" s="102" t="s">
        <v>15</v>
      </c>
    </row>
    <row r="33" spans="1:7" ht="48.75" customHeight="1">
      <c r="A33" s="298" t="s">
        <v>583</v>
      </c>
      <c r="B33" s="299"/>
      <c r="C33" s="299"/>
      <c r="D33" s="299"/>
      <c r="E33" s="300"/>
      <c r="F33" s="103">
        <f>+AVERAGE(M23)</f>
        <v>0</v>
      </c>
      <c r="G33" s="104">
        <f>+AVERAGE(0%,100%)</f>
        <v>0.5</v>
      </c>
    </row>
    <row r="34" spans="1:7" ht="42" customHeight="1" thickBot="1">
      <c r="A34" s="298" t="s">
        <v>66</v>
      </c>
      <c r="B34" s="299"/>
      <c r="C34" s="299"/>
      <c r="D34" s="299"/>
      <c r="E34" s="300"/>
      <c r="F34" s="105">
        <f>+AVERAGE(M22:M23)</f>
        <v>0</v>
      </c>
      <c r="G34" s="104">
        <f>+AVERAGE(0%,100%)</f>
        <v>0.5</v>
      </c>
    </row>
  </sheetData>
  <sheetProtection/>
  <mergeCells count="28">
    <mergeCell ref="I6:I7"/>
    <mergeCell ref="A1:B4"/>
    <mergeCell ref="C1:K4"/>
    <mergeCell ref="L1:M1"/>
    <mergeCell ref="L2:M2"/>
    <mergeCell ref="L3:M3"/>
    <mergeCell ref="L4:M4"/>
    <mergeCell ref="K6:L7"/>
    <mergeCell ref="M6:M7"/>
    <mergeCell ref="C9:M9"/>
    <mergeCell ref="A11:B11"/>
    <mergeCell ref="C11:M11"/>
    <mergeCell ref="A13:B13"/>
    <mergeCell ref="C13:M13"/>
    <mergeCell ref="A6:B7"/>
    <mergeCell ref="C6:C7"/>
    <mergeCell ref="D6:E7"/>
    <mergeCell ref="F6:F7"/>
    <mergeCell ref="H6:H7"/>
    <mergeCell ref="A32:E32"/>
    <mergeCell ref="A33:E33"/>
    <mergeCell ref="A34:E34"/>
    <mergeCell ref="A15:B15"/>
    <mergeCell ref="C15:M15"/>
    <mergeCell ref="B21:E21"/>
    <mergeCell ref="B22:E23"/>
    <mergeCell ref="A27:C28"/>
    <mergeCell ref="D27:L2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P35"/>
  <sheetViews>
    <sheetView zoomScalePageLayoutView="0" workbookViewId="0" topLeftCell="G23">
      <selection activeCell="G23" sqref="G23"/>
    </sheetView>
  </sheetViews>
  <sheetFormatPr defaultColWidth="11.421875" defaultRowHeight="15"/>
  <cols>
    <col min="1" max="5" width="11.421875" style="1" customWidth="1"/>
    <col min="6" max="6" width="21.57421875" style="1" customWidth="1"/>
    <col min="7" max="7" width="40.421875" style="1" customWidth="1"/>
    <col min="8" max="8" width="13.421875" style="1" customWidth="1"/>
    <col min="9" max="9" width="20.8515625" style="1" customWidth="1"/>
    <col min="10" max="10" width="11.421875" style="1" customWidth="1"/>
    <col min="11" max="11" width="12.7109375" style="1" customWidth="1"/>
    <col min="12" max="12" width="15.00390625" style="1" customWidth="1"/>
    <col min="13" max="13" width="11.421875" style="1" customWidth="1"/>
    <col min="14" max="15" width="26.57421875" style="1" customWidth="1"/>
    <col min="16" max="16" width="30.8515625" style="1" customWidth="1"/>
    <col min="17" max="16384" width="11.421875" style="21" customWidth="1"/>
  </cols>
  <sheetData>
    <row r="1" spans="1:16" ht="12.75">
      <c r="A1" s="250"/>
      <c r="B1" s="251"/>
      <c r="C1" s="241" t="s">
        <v>18</v>
      </c>
      <c r="D1" s="242"/>
      <c r="E1" s="242"/>
      <c r="F1" s="242"/>
      <c r="G1" s="242"/>
      <c r="H1" s="242"/>
      <c r="I1" s="242"/>
      <c r="J1" s="242"/>
      <c r="K1" s="243"/>
      <c r="L1" s="256"/>
      <c r="M1" s="257"/>
      <c r="N1" s="112"/>
      <c r="O1" s="112"/>
      <c r="P1" s="112"/>
    </row>
    <row r="2" spans="1:16" ht="12.75">
      <c r="A2" s="252"/>
      <c r="B2" s="253"/>
      <c r="C2" s="244"/>
      <c r="D2" s="245"/>
      <c r="E2" s="245"/>
      <c r="F2" s="245"/>
      <c r="G2" s="245"/>
      <c r="H2" s="245"/>
      <c r="I2" s="245"/>
      <c r="J2" s="245"/>
      <c r="K2" s="246"/>
      <c r="L2" s="258"/>
      <c r="M2" s="259"/>
      <c r="N2" s="113"/>
      <c r="O2" s="113"/>
      <c r="P2" s="113"/>
    </row>
    <row r="3" spans="1:16" ht="12.75">
      <c r="A3" s="252"/>
      <c r="B3" s="253"/>
      <c r="C3" s="244"/>
      <c r="D3" s="245"/>
      <c r="E3" s="245"/>
      <c r="F3" s="245"/>
      <c r="G3" s="245"/>
      <c r="H3" s="245"/>
      <c r="I3" s="245"/>
      <c r="J3" s="245"/>
      <c r="K3" s="246"/>
      <c r="L3" s="260"/>
      <c r="M3" s="261"/>
      <c r="N3" s="114"/>
      <c r="O3" s="114"/>
      <c r="P3" s="114"/>
    </row>
    <row r="4" spans="1:16" ht="13.5" thickBot="1">
      <c r="A4" s="254"/>
      <c r="B4" s="255"/>
      <c r="C4" s="247"/>
      <c r="D4" s="248"/>
      <c r="E4" s="248"/>
      <c r="F4" s="248"/>
      <c r="G4" s="248"/>
      <c r="H4" s="248"/>
      <c r="I4" s="248"/>
      <c r="J4" s="248"/>
      <c r="K4" s="249"/>
      <c r="L4" s="235"/>
      <c r="M4" s="236"/>
      <c r="N4" s="114"/>
      <c r="O4" s="114"/>
      <c r="P4" s="114"/>
    </row>
    <row r="5" ht="12.75">
      <c r="A5" s="3"/>
    </row>
    <row r="6" spans="1:16" ht="12.75">
      <c r="A6" s="262" t="s">
        <v>5</v>
      </c>
      <c r="B6" s="262"/>
      <c r="C6" s="229">
        <v>42982</v>
      </c>
      <c r="D6" s="262" t="s">
        <v>6</v>
      </c>
      <c r="E6" s="262"/>
      <c r="F6" s="229">
        <v>42993</v>
      </c>
      <c r="H6" s="231" t="s">
        <v>7</v>
      </c>
      <c r="I6" s="229">
        <v>43146</v>
      </c>
      <c r="K6" s="231" t="s">
        <v>29</v>
      </c>
      <c r="L6" s="267"/>
      <c r="M6" s="229">
        <f>+MAX(K22:K24)</f>
        <v>43008</v>
      </c>
      <c r="N6" s="10"/>
      <c r="O6" s="10"/>
      <c r="P6" s="10"/>
    </row>
    <row r="7" spans="1:16" ht="12.75">
      <c r="A7" s="262"/>
      <c r="B7" s="262"/>
      <c r="C7" s="230"/>
      <c r="D7" s="262"/>
      <c r="E7" s="262"/>
      <c r="F7" s="230"/>
      <c r="H7" s="231"/>
      <c r="I7" s="230"/>
      <c r="K7" s="231"/>
      <c r="L7" s="267"/>
      <c r="M7" s="230"/>
      <c r="N7" s="115"/>
      <c r="O7" s="115"/>
      <c r="P7" s="115"/>
    </row>
    <row r="8" ht="12.75">
      <c r="A8" s="3"/>
    </row>
    <row r="9" spans="1:16" ht="21" customHeight="1">
      <c r="A9" s="56" t="s">
        <v>0</v>
      </c>
      <c r="C9" s="301" t="s">
        <v>91</v>
      </c>
      <c r="D9" s="302"/>
      <c r="E9" s="302"/>
      <c r="F9" s="302"/>
      <c r="G9" s="302"/>
      <c r="H9" s="302"/>
      <c r="I9" s="302"/>
      <c r="J9" s="302"/>
      <c r="K9" s="302"/>
      <c r="L9" s="302"/>
      <c r="M9" s="303"/>
      <c r="N9" s="4"/>
      <c r="O9" s="4"/>
      <c r="P9" s="4"/>
    </row>
    <row r="10" spans="1:16" ht="12.75">
      <c r="A10" s="56"/>
      <c r="C10" s="2"/>
      <c r="D10" s="2"/>
      <c r="E10" s="2"/>
      <c r="F10" s="2"/>
      <c r="G10" s="2"/>
      <c r="H10" s="2"/>
      <c r="I10" s="2"/>
      <c r="J10" s="2"/>
      <c r="K10" s="2"/>
      <c r="L10" s="2"/>
      <c r="M10" s="2"/>
      <c r="N10" s="2"/>
      <c r="O10" s="2"/>
      <c r="P10" s="2"/>
    </row>
    <row r="11" spans="1:16" ht="23.25" customHeight="1">
      <c r="A11" s="237" t="s">
        <v>19</v>
      </c>
      <c r="B11" s="238"/>
      <c r="C11" s="301" t="s">
        <v>92</v>
      </c>
      <c r="D11" s="302"/>
      <c r="E11" s="302"/>
      <c r="F11" s="302"/>
      <c r="G11" s="302"/>
      <c r="H11" s="302"/>
      <c r="I11" s="302"/>
      <c r="J11" s="302"/>
      <c r="K11" s="302"/>
      <c r="L11" s="302"/>
      <c r="M11" s="303"/>
      <c r="N11" s="4"/>
      <c r="O11" s="4"/>
      <c r="P11" s="4"/>
    </row>
    <row r="12" spans="1:16" ht="12.75">
      <c r="A12" s="57"/>
      <c r="B12" s="58"/>
      <c r="C12" s="4"/>
      <c r="D12" s="4"/>
      <c r="E12" s="4"/>
      <c r="F12" s="4"/>
      <c r="G12" s="4"/>
      <c r="H12" s="4"/>
      <c r="I12" s="4"/>
      <c r="J12" s="4"/>
      <c r="K12" s="4"/>
      <c r="L12" s="4"/>
      <c r="M12" s="4"/>
      <c r="N12" s="4"/>
      <c r="O12" s="4"/>
      <c r="P12" s="4"/>
    </row>
    <row r="13" spans="1:16" ht="32.25" customHeight="1">
      <c r="A13" s="237" t="s">
        <v>3</v>
      </c>
      <c r="B13" s="238"/>
      <c r="C13" s="312" t="s">
        <v>93</v>
      </c>
      <c r="D13" s="302"/>
      <c r="E13" s="302"/>
      <c r="F13" s="302"/>
      <c r="G13" s="302"/>
      <c r="H13" s="302"/>
      <c r="I13" s="302"/>
      <c r="J13" s="302"/>
      <c r="K13" s="302"/>
      <c r="L13" s="302"/>
      <c r="M13" s="303"/>
      <c r="N13" s="4"/>
      <c r="O13" s="4"/>
      <c r="P13" s="4"/>
    </row>
    <row r="14" spans="1:16" ht="12.75">
      <c r="A14" s="57"/>
      <c r="B14" s="58"/>
      <c r="C14" s="4"/>
      <c r="D14" s="4"/>
      <c r="E14" s="4"/>
      <c r="F14" s="4"/>
      <c r="G14" s="4"/>
      <c r="H14" s="4"/>
      <c r="I14" s="4"/>
      <c r="J14" s="4"/>
      <c r="K14" s="4"/>
      <c r="L14" s="4"/>
      <c r="M14" s="4"/>
      <c r="N14" s="4"/>
      <c r="O14" s="4"/>
      <c r="P14" s="4"/>
    </row>
    <row r="15" spans="1:16" ht="12.75">
      <c r="A15" s="237" t="s">
        <v>4</v>
      </c>
      <c r="B15" s="238"/>
      <c r="C15" s="301" t="s">
        <v>90</v>
      </c>
      <c r="D15" s="302"/>
      <c r="E15" s="302"/>
      <c r="F15" s="302"/>
      <c r="G15" s="302"/>
      <c r="H15" s="302"/>
      <c r="I15" s="302"/>
      <c r="J15" s="302"/>
      <c r="K15" s="302"/>
      <c r="L15" s="302"/>
      <c r="M15" s="303"/>
      <c r="N15" s="4"/>
      <c r="O15" s="4"/>
      <c r="P15" s="4"/>
    </row>
    <row r="16" spans="1:16" ht="12.75">
      <c r="A16" s="57"/>
      <c r="B16" s="58"/>
      <c r="C16" s="4"/>
      <c r="D16" s="4"/>
      <c r="E16" s="4"/>
      <c r="F16" s="4"/>
      <c r="G16" s="4"/>
      <c r="H16" s="4"/>
      <c r="I16" s="4"/>
      <c r="J16" s="4"/>
      <c r="K16" s="4"/>
      <c r="L16" s="4"/>
      <c r="M16" s="4"/>
      <c r="N16" s="4"/>
      <c r="O16" s="4"/>
      <c r="P16" s="4"/>
    </row>
    <row r="17" spans="1:16" ht="12.75">
      <c r="A17" s="56"/>
      <c r="C17" s="2"/>
      <c r="D17" s="2"/>
      <c r="E17" s="2"/>
      <c r="F17" s="2"/>
      <c r="G17" s="2"/>
      <c r="H17" s="2"/>
      <c r="I17" s="2"/>
      <c r="J17" s="2"/>
      <c r="K17" s="2"/>
      <c r="L17" s="2"/>
      <c r="M17" s="2"/>
      <c r="N17" s="2"/>
      <c r="O17" s="2"/>
      <c r="P17" s="2"/>
    </row>
    <row r="18" spans="1:16" ht="12.75">
      <c r="A18" s="3"/>
      <c r="C18" s="2"/>
      <c r="D18" s="2"/>
      <c r="E18" s="2"/>
      <c r="F18" s="2"/>
      <c r="G18" s="2"/>
      <c r="H18" s="2"/>
      <c r="I18" s="2"/>
      <c r="J18" s="2"/>
      <c r="K18" s="2"/>
      <c r="L18" s="2"/>
      <c r="M18" s="2"/>
      <c r="N18" s="2"/>
      <c r="O18" s="2"/>
      <c r="P18" s="2"/>
    </row>
    <row r="19" spans="1:16" ht="12.75">
      <c r="A19" s="3" t="s">
        <v>12</v>
      </c>
      <c r="C19" s="2"/>
      <c r="D19" s="2"/>
      <c r="E19" s="2"/>
      <c r="F19" s="2"/>
      <c r="G19" s="2"/>
      <c r="H19" s="2"/>
      <c r="I19" s="2"/>
      <c r="J19" s="2"/>
      <c r="K19" s="2"/>
      <c r="L19" s="2"/>
      <c r="M19" s="2"/>
      <c r="N19" s="2"/>
      <c r="O19" s="2"/>
      <c r="P19" s="2"/>
    </row>
    <row r="20" spans="1:16" ht="12.75">
      <c r="A20" s="3"/>
      <c r="C20" s="2"/>
      <c r="D20" s="2"/>
      <c r="E20" s="2"/>
      <c r="F20" s="2"/>
      <c r="G20" s="2"/>
      <c r="H20" s="2"/>
      <c r="I20" s="2"/>
      <c r="J20" s="2"/>
      <c r="K20" s="2"/>
      <c r="L20" s="2"/>
      <c r="M20" s="2"/>
      <c r="N20" s="2"/>
      <c r="O20" s="2"/>
      <c r="P20" s="2"/>
    </row>
    <row r="21" spans="1:16" s="7" customFormat="1" ht="51">
      <c r="A21" s="106" t="s">
        <v>20</v>
      </c>
      <c r="B21" s="232" t="s">
        <v>2</v>
      </c>
      <c r="C21" s="233"/>
      <c r="D21" s="233"/>
      <c r="E21" s="234"/>
      <c r="F21" s="107" t="s">
        <v>21</v>
      </c>
      <c r="G21" s="106" t="s">
        <v>22</v>
      </c>
      <c r="H21" s="106" t="s">
        <v>13</v>
      </c>
      <c r="I21" s="106" t="s">
        <v>8</v>
      </c>
      <c r="J21" s="106" t="s">
        <v>9</v>
      </c>
      <c r="K21" s="106" t="s">
        <v>10</v>
      </c>
      <c r="L21" s="106" t="s">
        <v>11</v>
      </c>
      <c r="M21" s="106" t="s">
        <v>23</v>
      </c>
      <c r="N21" s="108" t="s">
        <v>47</v>
      </c>
      <c r="O21" s="108" t="s">
        <v>14</v>
      </c>
      <c r="P21" s="108" t="s">
        <v>48</v>
      </c>
    </row>
    <row r="22" spans="1:16" ht="159" customHeight="1">
      <c r="A22" s="77">
        <v>1</v>
      </c>
      <c r="B22" s="313" t="s">
        <v>94</v>
      </c>
      <c r="C22" s="314"/>
      <c r="D22" s="314"/>
      <c r="E22" s="315"/>
      <c r="F22" s="319" t="s">
        <v>95</v>
      </c>
      <c r="G22" s="82" t="s">
        <v>584</v>
      </c>
      <c r="H22" s="82" t="s">
        <v>96</v>
      </c>
      <c r="I22" s="82" t="s">
        <v>97</v>
      </c>
      <c r="J22" s="82">
        <v>1</v>
      </c>
      <c r="K22" s="98">
        <v>42990</v>
      </c>
      <c r="L22" s="91" t="s">
        <v>43</v>
      </c>
      <c r="M22" s="65">
        <v>0</v>
      </c>
      <c r="N22" s="82" t="s">
        <v>97</v>
      </c>
      <c r="O22" s="65"/>
      <c r="P22" s="65" t="s">
        <v>98</v>
      </c>
    </row>
    <row r="23" spans="1:16" ht="114.75" customHeight="1">
      <c r="A23" s="77">
        <v>2</v>
      </c>
      <c r="B23" s="316"/>
      <c r="C23" s="317"/>
      <c r="D23" s="317"/>
      <c r="E23" s="318"/>
      <c r="F23" s="230"/>
      <c r="G23" s="82" t="s">
        <v>99</v>
      </c>
      <c r="H23" s="82" t="s">
        <v>96</v>
      </c>
      <c r="I23" s="82" t="s">
        <v>100</v>
      </c>
      <c r="J23" s="82">
        <v>1</v>
      </c>
      <c r="K23" s="98">
        <v>43008</v>
      </c>
      <c r="L23" s="91" t="s">
        <v>43</v>
      </c>
      <c r="M23" s="65">
        <v>0</v>
      </c>
      <c r="N23" s="82" t="s">
        <v>100</v>
      </c>
      <c r="O23" s="65"/>
      <c r="P23" s="65" t="s">
        <v>101</v>
      </c>
    </row>
    <row r="24" spans="1:16" ht="177" customHeight="1">
      <c r="A24" s="77">
        <v>3</v>
      </c>
      <c r="B24" s="320" t="s">
        <v>102</v>
      </c>
      <c r="C24" s="320"/>
      <c r="D24" s="320"/>
      <c r="E24" s="320"/>
      <c r="F24" s="116" t="s">
        <v>95</v>
      </c>
      <c r="G24" s="82" t="s">
        <v>103</v>
      </c>
      <c r="H24" s="82" t="s">
        <v>96</v>
      </c>
      <c r="I24" s="82" t="s">
        <v>104</v>
      </c>
      <c r="J24" s="82">
        <v>1</v>
      </c>
      <c r="K24" s="98">
        <v>43008</v>
      </c>
      <c r="L24" s="91" t="s">
        <v>43</v>
      </c>
      <c r="M24" s="65">
        <v>0</v>
      </c>
      <c r="N24" s="82" t="s">
        <v>104</v>
      </c>
      <c r="O24" s="65"/>
      <c r="P24" s="65" t="s">
        <v>105</v>
      </c>
    </row>
    <row r="27" ht="12.75">
      <c r="A27" s="3" t="s">
        <v>1</v>
      </c>
    </row>
    <row r="28" spans="1:12" ht="12.75">
      <c r="A28" s="270" t="s">
        <v>4</v>
      </c>
      <c r="B28" s="270"/>
      <c r="C28" s="271"/>
      <c r="D28" s="306" t="s">
        <v>90</v>
      </c>
      <c r="E28" s="307"/>
      <c r="F28" s="307"/>
      <c r="G28" s="307"/>
      <c r="H28" s="307"/>
      <c r="I28" s="307"/>
      <c r="J28" s="307"/>
      <c r="K28" s="307"/>
      <c r="L28" s="308"/>
    </row>
    <row r="29" spans="1:12" ht="12.75">
      <c r="A29" s="270"/>
      <c r="B29" s="270"/>
      <c r="C29" s="271"/>
      <c r="D29" s="309"/>
      <c r="E29" s="310"/>
      <c r="F29" s="310"/>
      <c r="G29" s="310"/>
      <c r="H29" s="310"/>
      <c r="I29" s="310"/>
      <c r="J29" s="310"/>
      <c r="K29" s="310"/>
      <c r="L29" s="311"/>
    </row>
    <row r="32" ht="13.5" thickBot="1"/>
    <row r="33" spans="1:7" ht="12.75">
      <c r="A33" s="268" t="s">
        <v>16</v>
      </c>
      <c r="B33" s="269"/>
      <c r="C33" s="269"/>
      <c r="D33" s="269"/>
      <c r="E33" s="269"/>
      <c r="F33" s="86" t="s">
        <v>17</v>
      </c>
      <c r="G33" s="70" t="s">
        <v>15</v>
      </c>
    </row>
    <row r="34" spans="1:7" ht="41.25" customHeight="1">
      <c r="A34" s="298" t="s">
        <v>583</v>
      </c>
      <c r="B34" s="299"/>
      <c r="C34" s="299"/>
      <c r="D34" s="299"/>
      <c r="E34" s="300"/>
      <c r="F34" s="117">
        <f>+AVERAGE(M22,M23,M24)</f>
        <v>0</v>
      </c>
      <c r="G34" s="118">
        <f>+AVERAGE(100%,100%,100%)</f>
        <v>1</v>
      </c>
    </row>
    <row r="35" spans="1:7" ht="42" customHeight="1" thickBot="1">
      <c r="A35" s="298" t="s">
        <v>66</v>
      </c>
      <c r="B35" s="299"/>
      <c r="C35" s="299"/>
      <c r="D35" s="299"/>
      <c r="E35" s="300"/>
      <c r="F35" s="119">
        <f>+AVERAGE(M22:M24)</f>
        <v>0</v>
      </c>
      <c r="G35" s="118">
        <f>+AVERAGE(100%,100%,100%)</f>
        <v>1</v>
      </c>
    </row>
  </sheetData>
  <sheetProtection/>
  <mergeCells count="30">
    <mergeCell ref="L1:M1"/>
    <mergeCell ref="L2:M2"/>
    <mergeCell ref="L3:M3"/>
    <mergeCell ref="L4:M4"/>
    <mergeCell ref="D6:E7"/>
    <mergeCell ref="F6:F7"/>
    <mergeCell ref="H6:H7"/>
    <mergeCell ref="I6:I7"/>
    <mergeCell ref="A1:B4"/>
    <mergeCell ref="C1:K4"/>
    <mergeCell ref="B24:E24"/>
    <mergeCell ref="K6:L7"/>
    <mergeCell ref="M6:M7"/>
    <mergeCell ref="C9:M9"/>
    <mergeCell ref="A11:B11"/>
    <mergeCell ref="C11:M11"/>
    <mergeCell ref="A13:B13"/>
    <mergeCell ref="C13:M13"/>
    <mergeCell ref="A6:B7"/>
    <mergeCell ref="C6:C7"/>
    <mergeCell ref="A28:C29"/>
    <mergeCell ref="D28:L29"/>
    <mergeCell ref="A33:E33"/>
    <mergeCell ref="A34:E34"/>
    <mergeCell ref="A35:E35"/>
    <mergeCell ref="A15:B15"/>
    <mergeCell ref="C15:M15"/>
    <mergeCell ref="B21:E21"/>
    <mergeCell ref="B22:E23"/>
    <mergeCell ref="F22:F2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P37"/>
  <sheetViews>
    <sheetView zoomScalePageLayoutView="0" workbookViewId="0" topLeftCell="F25">
      <selection activeCell="K28" sqref="K28"/>
    </sheetView>
  </sheetViews>
  <sheetFormatPr defaultColWidth="11.421875" defaultRowHeight="15"/>
  <cols>
    <col min="1" max="1" width="11.140625" style="1" customWidth="1"/>
    <col min="2" max="2" width="18.8515625" style="1" customWidth="1"/>
    <col min="3" max="3" width="14.140625" style="1" customWidth="1"/>
    <col min="4" max="4" width="15.140625" style="1" customWidth="1"/>
    <col min="5" max="5" width="28.140625" style="1" customWidth="1"/>
    <col min="6" max="6" width="26.7109375" style="1" customWidth="1"/>
    <col min="7" max="7" width="24.00390625" style="1" customWidth="1"/>
    <col min="8" max="8" width="25.8515625" style="1" customWidth="1"/>
    <col min="9" max="9" width="21.7109375" style="1" customWidth="1"/>
    <col min="10" max="10" width="9.140625" style="1" bestFit="1" customWidth="1"/>
    <col min="11" max="11" width="12.140625" style="1" bestFit="1" customWidth="1"/>
    <col min="12" max="12" width="12.7109375" style="1" bestFit="1" customWidth="1"/>
    <col min="13" max="13" width="18.140625" style="1" customWidth="1"/>
    <col min="14" max="14" width="36.28125" style="1" customWidth="1"/>
    <col min="15" max="15" width="34.421875" style="1" customWidth="1"/>
    <col min="16" max="16" width="32.00390625" style="1" customWidth="1"/>
    <col min="17" max="17" width="4.8515625" style="1" customWidth="1"/>
    <col min="18" max="16384" width="11.421875" style="1" customWidth="1"/>
  </cols>
  <sheetData>
    <row r="1" spans="1:13" ht="15" customHeight="1">
      <c r="A1" s="250"/>
      <c r="B1" s="251"/>
      <c r="C1" s="241" t="s">
        <v>18</v>
      </c>
      <c r="D1" s="242"/>
      <c r="E1" s="242"/>
      <c r="F1" s="242"/>
      <c r="G1" s="242"/>
      <c r="H1" s="242"/>
      <c r="I1" s="242"/>
      <c r="J1" s="242"/>
      <c r="K1" s="243"/>
      <c r="L1" s="256"/>
      <c r="M1" s="257"/>
    </row>
    <row r="2" spans="1:13" ht="15" customHeight="1">
      <c r="A2" s="252"/>
      <c r="B2" s="253"/>
      <c r="C2" s="244"/>
      <c r="D2" s="245"/>
      <c r="E2" s="245"/>
      <c r="F2" s="245"/>
      <c r="G2" s="245"/>
      <c r="H2" s="245"/>
      <c r="I2" s="245"/>
      <c r="J2" s="245"/>
      <c r="K2" s="246"/>
      <c r="L2" s="258"/>
      <c r="M2" s="259"/>
    </row>
    <row r="3" spans="1:13" ht="15" customHeight="1">
      <c r="A3" s="252"/>
      <c r="B3" s="253"/>
      <c r="C3" s="244"/>
      <c r="D3" s="245"/>
      <c r="E3" s="245"/>
      <c r="F3" s="245"/>
      <c r="G3" s="245"/>
      <c r="H3" s="245"/>
      <c r="I3" s="245"/>
      <c r="J3" s="245"/>
      <c r="K3" s="246"/>
      <c r="L3" s="260"/>
      <c r="M3" s="261"/>
    </row>
    <row r="4" spans="1:13" ht="15" customHeight="1" thickBot="1">
      <c r="A4" s="254"/>
      <c r="B4" s="255"/>
      <c r="C4" s="247"/>
      <c r="D4" s="248"/>
      <c r="E4" s="248"/>
      <c r="F4" s="248"/>
      <c r="G4" s="248"/>
      <c r="H4" s="248"/>
      <c r="I4" s="248"/>
      <c r="J4" s="248"/>
      <c r="K4" s="249"/>
      <c r="L4" s="235"/>
      <c r="M4" s="236"/>
    </row>
    <row r="5" ht="12.75">
      <c r="A5" s="3"/>
    </row>
    <row r="6" spans="1:13" ht="16.5" customHeight="1">
      <c r="A6" s="262" t="s">
        <v>5</v>
      </c>
      <c r="B6" s="262"/>
      <c r="C6" s="229">
        <v>43034</v>
      </c>
      <c r="D6" s="262" t="s">
        <v>6</v>
      </c>
      <c r="E6" s="262"/>
      <c r="F6" s="229">
        <v>43041</v>
      </c>
      <c r="H6" s="231" t="s">
        <v>7</v>
      </c>
      <c r="I6" s="229">
        <v>43147</v>
      </c>
      <c r="K6" s="231" t="s">
        <v>29</v>
      </c>
      <c r="L6" s="267"/>
      <c r="M6" s="229">
        <f>+MAX(K22:K25)</f>
        <v>43100</v>
      </c>
    </row>
    <row r="7" spans="1:13" ht="15.75" customHeight="1">
      <c r="A7" s="262"/>
      <c r="B7" s="262"/>
      <c r="C7" s="230"/>
      <c r="D7" s="262"/>
      <c r="E7" s="262"/>
      <c r="F7" s="230"/>
      <c r="H7" s="231"/>
      <c r="I7" s="230"/>
      <c r="K7" s="231"/>
      <c r="L7" s="267"/>
      <c r="M7" s="230"/>
    </row>
    <row r="8" spans="1:6" ht="10.5" customHeight="1">
      <c r="A8" s="3"/>
      <c r="F8" s="11"/>
    </row>
    <row r="9" spans="1:13" ht="17.25" customHeight="1">
      <c r="A9" s="56" t="s">
        <v>0</v>
      </c>
      <c r="C9" s="301" t="s">
        <v>106</v>
      </c>
      <c r="D9" s="302"/>
      <c r="E9" s="302"/>
      <c r="F9" s="302"/>
      <c r="G9" s="302"/>
      <c r="H9" s="302"/>
      <c r="I9" s="302"/>
      <c r="J9" s="302"/>
      <c r="K9" s="302"/>
      <c r="L9" s="302"/>
      <c r="M9" s="303"/>
    </row>
    <row r="10" spans="1:13" ht="9" customHeight="1">
      <c r="A10" s="56"/>
      <c r="C10" s="2"/>
      <c r="D10" s="2"/>
      <c r="E10" s="2"/>
      <c r="F10" s="2"/>
      <c r="G10" s="2"/>
      <c r="H10" s="2"/>
      <c r="I10" s="2"/>
      <c r="J10" s="2"/>
      <c r="K10" s="2"/>
      <c r="L10" s="2"/>
      <c r="M10" s="2"/>
    </row>
    <row r="11" spans="1:13" ht="23.25" customHeight="1">
      <c r="A11" s="237" t="s">
        <v>19</v>
      </c>
      <c r="B11" s="238"/>
      <c r="C11" s="301" t="s">
        <v>107</v>
      </c>
      <c r="D11" s="302"/>
      <c r="E11" s="302"/>
      <c r="F11" s="302"/>
      <c r="G11" s="302"/>
      <c r="H11" s="302"/>
      <c r="I11" s="302"/>
      <c r="J11" s="302"/>
      <c r="K11" s="302"/>
      <c r="L11" s="302"/>
      <c r="M11" s="303"/>
    </row>
    <row r="12" spans="1:14" ht="12" customHeight="1">
      <c r="A12" s="57"/>
      <c r="B12" s="58"/>
      <c r="C12" s="4"/>
      <c r="D12" s="4"/>
      <c r="E12" s="4"/>
      <c r="F12" s="4"/>
      <c r="G12" s="4"/>
      <c r="H12" s="4"/>
      <c r="I12" s="4"/>
      <c r="J12" s="4"/>
      <c r="K12" s="4"/>
      <c r="L12" s="4"/>
      <c r="M12" s="4"/>
      <c r="N12" s="2"/>
    </row>
    <row r="13" spans="1:13" ht="35.25" customHeight="1">
      <c r="A13" s="237" t="s">
        <v>3</v>
      </c>
      <c r="B13" s="238"/>
      <c r="C13" s="312" t="s">
        <v>108</v>
      </c>
      <c r="D13" s="302"/>
      <c r="E13" s="302"/>
      <c r="F13" s="302"/>
      <c r="G13" s="302"/>
      <c r="H13" s="302"/>
      <c r="I13" s="302"/>
      <c r="J13" s="302"/>
      <c r="K13" s="302"/>
      <c r="L13" s="302"/>
      <c r="M13" s="303"/>
    </row>
    <row r="14" spans="1:14" ht="10.5" customHeight="1">
      <c r="A14" s="57"/>
      <c r="B14" s="58"/>
      <c r="C14" s="4"/>
      <c r="D14" s="4"/>
      <c r="E14" s="4"/>
      <c r="F14" s="4"/>
      <c r="G14" s="4"/>
      <c r="H14" s="4"/>
      <c r="I14" s="4"/>
      <c r="J14" s="4"/>
      <c r="K14" s="4"/>
      <c r="L14" s="4"/>
      <c r="M14" s="4"/>
      <c r="N14" s="2"/>
    </row>
    <row r="15" spans="1:13" ht="24" customHeight="1">
      <c r="A15" s="237" t="s">
        <v>4</v>
      </c>
      <c r="B15" s="238"/>
      <c r="C15" s="301" t="s">
        <v>79</v>
      </c>
      <c r="D15" s="302"/>
      <c r="E15" s="302"/>
      <c r="F15" s="302"/>
      <c r="G15" s="302"/>
      <c r="H15" s="302"/>
      <c r="I15" s="302"/>
      <c r="J15" s="302"/>
      <c r="K15" s="302"/>
      <c r="L15" s="302"/>
      <c r="M15" s="303"/>
    </row>
    <row r="16" spans="1:13" ht="16.5" customHeight="1">
      <c r="A16" s="57"/>
      <c r="B16" s="58"/>
      <c r="C16" s="4"/>
      <c r="D16" s="4"/>
      <c r="E16" s="4"/>
      <c r="F16" s="4"/>
      <c r="G16" s="4"/>
      <c r="H16" s="4"/>
      <c r="I16" s="4"/>
      <c r="J16" s="4"/>
      <c r="K16" s="4"/>
      <c r="L16" s="4"/>
      <c r="M16" s="4"/>
    </row>
    <row r="17" spans="1:13" ht="9" customHeight="1">
      <c r="A17" s="56"/>
      <c r="C17" s="2"/>
      <c r="D17" s="2"/>
      <c r="E17" s="2"/>
      <c r="F17" s="2"/>
      <c r="G17" s="2"/>
      <c r="H17" s="2"/>
      <c r="I17" s="2"/>
      <c r="J17" s="2"/>
      <c r="K17" s="2"/>
      <c r="L17" s="2"/>
      <c r="M17" s="2"/>
    </row>
    <row r="18" spans="1:13" ht="9" customHeight="1">
      <c r="A18" s="3"/>
      <c r="C18" s="2"/>
      <c r="D18" s="2"/>
      <c r="E18" s="2"/>
      <c r="F18" s="2"/>
      <c r="G18" s="2"/>
      <c r="H18" s="2"/>
      <c r="I18" s="2"/>
      <c r="J18" s="2"/>
      <c r="K18" s="2"/>
      <c r="L18" s="2"/>
      <c r="M18" s="2"/>
    </row>
    <row r="19" spans="1:13" ht="18.75" customHeight="1">
      <c r="A19" s="3" t="s">
        <v>12</v>
      </c>
      <c r="C19" s="2"/>
      <c r="D19" s="2"/>
      <c r="E19" s="2"/>
      <c r="F19" s="2"/>
      <c r="G19" s="2"/>
      <c r="H19" s="2"/>
      <c r="I19" s="2"/>
      <c r="J19" s="2"/>
      <c r="K19" s="2"/>
      <c r="L19" s="2"/>
      <c r="M19" s="2"/>
    </row>
    <row r="20" spans="1:13" ht="9" customHeight="1">
      <c r="A20" s="3"/>
      <c r="C20" s="2"/>
      <c r="D20" s="2"/>
      <c r="E20" s="2"/>
      <c r="F20" s="2"/>
      <c r="G20" s="2"/>
      <c r="H20" s="2"/>
      <c r="I20" s="2"/>
      <c r="J20" s="2"/>
      <c r="K20" s="2"/>
      <c r="L20" s="2"/>
      <c r="M20" s="2"/>
    </row>
    <row r="21" spans="1:16" s="80" customFormat="1" ht="44.25" customHeight="1">
      <c r="A21" s="106" t="s">
        <v>20</v>
      </c>
      <c r="B21" s="232" t="s">
        <v>2</v>
      </c>
      <c r="C21" s="233"/>
      <c r="D21" s="233"/>
      <c r="E21" s="234"/>
      <c r="F21" s="107" t="s">
        <v>21</v>
      </c>
      <c r="G21" s="106" t="s">
        <v>22</v>
      </c>
      <c r="H21" s="106" t="s">
        <v>13</v>
      </c>
      <c r="I21" s="106" t="s">
        <v>8</v>
      </c>
      <c r="J21" s="106" t="s">
        <v>9</v>
      </c>
      <c r="K21" s="106" t="s">
        <v>10</v>
      </c>
      <c r="L21" s="106" t="s">
        <v>11</v>
      </c>
      <c r="M21" s="106" t="s">
        <v>23</v>
      </c>
      <c r="N21" s="108" t="s">
        <v>47</v>
      </c>
      <c r="O21" s="108" t="s">
        <v>14</v>
      </c>
      <c r="P21" s="108" t="s">
        <v>48</v>
      </c>
    </row>
    <row r="22" spans="1:16" s="80" customFormat="1" ht="127.5" customHeight="1">
      <c r="A22" s="77">
        <v>1</v>
      </c>
      <c r="B22" s="321" t="s">
        <v>109</v>
      </c>
      <c r="C22" s="321"/>
      <c r="D22" s="321"/>
      <c r="E22" s="321"/>
      <c r="F22" s="319" t="s">
        <v>81</v>
      </c>
      <c r="G22" s="82" t="s">
        <v>110</v>
      </c>
      <c r="H22" s="12" t="s">
        <v>111</v>
      </c>
      <c r="I22" s="12" t="s">
        <v>112</v>
      </c>
      <c r="J22" s="12" t="s">
        <v>113</v>
      </c>
      <c r="K22" s="125">
        <v>43100</v>
      </c>
      <c r="L22" s="13">
        <v>42996</v>
      </c>
      <c r="M22" s="92">
        <v>1</v>
      </c>
      <c r="N22" s="14"/>
      <c r="O22" s="82" t="s">
        <v>114</v>
      </c>
      <c r="P22" s="91"/>
    </row>
    <row r="23" spans="1:15" ht="66.75" customHeight="1">
      <c r="A23" s="77">
        <v>2</v>
      </c>
      <c r="B23" s="321"/>
      <c r="C23" s="321"/>
      <c r="D23" s="321"/>
      <c r="E23" s="321"/>
      <c r="F23" s="322"/>
      <c r="G23" s="82" t="s">
        <v>115</v>
      </c>
      <c r="H23" s="82" t="s">
        <v>116</v>
      </c>
      <c r="I23" s="82" t="s">
        <v>117</v>
      </c>
      <c r="J23" s="91">
        <v>1</v>
      </c>
      <c r="K23" s="98">
        <v>43054</v>
      </c>
      <c r="L23" s="98">
        <v>43046</v>
      </c>
      <c r="M23" s="92">
        <v>1</v>
      </c>
      <c r="N23" s="82"/>
      <c r="O23" s="82" t="s">
        <v>118</v>
      </c>
    </row>
    <row r="24" spans="1:15" ht="120" customHeight="1">
      <c r="A24" s="77">
        <v>3</v>
      </c>
      <c r="B24" s="321"/>
      <c r="C24" s="321"/>
      <c r="D24" s="321"/>
      <c r="E24" s="321"/>
      <c r="F24" s="322"/>
      <c r="G24" s="82" t="s">
        <v>110</v>
      </c>
      <c r="H24" s="82" t="s">
        <v>119</v>
      </c>
      <c r="I24" s="82" t="s">
        <v>112</v>
      </c>
      <c r="J24" s="91">
        <v>1</v>
      </c>
      <c r="K24" s="125">
        <v>43100</v>
      </c>
      <c r="L24" s="98">
        <v>42941</v>
      </c>
      <c r="M24" s="92">
        <v>1</v>
      </c>
      <c r="O24" s="82" t="s">
        <v>120</v>
      </c>
    </row>
    <row r="25" spans="1:15" ht="165.75" customHeight="1">
      <c r="A25" s="77">
        <v>4</v>
      </c>
      <c r="B25" s="321"/>
      <c r="C25" s="321"/>
      <c r="D25" s="321"/>
      <c r="E25" s="321"/>
      <c r="F25" s="230"/>
      <c r="G25" s="82" t="s">
        <v>121</v>
      </c>
      <c r="H25" s="82" t="s">
        <v>116</v>
      </c>
      <c r="I25" s="82" t="s">
        <v>122</v>
      </c>
      <c r="J25" s="91">
        <v>1</v>
      </c>
      <c r="K25" s="98">
        <v>43100</v>
      </c>
      <c r="L25" s="98">
        <v>43038</v>
      </c>
      <c r="M25" s="92">
        <v>1</v>
      </c>
      <c r="N25" s="82"/>
      <c r="O25" s="82" t="s">
        <v>123</v>
      </c>
    </row>
    <row r="26" ht="12.75">
      <c r="N26" s="74"/>
    </row>
    <row r="27" ht="3" customHeight="1"/>
    <row r="28" ht="12.75">
      <c r="A28" s="3" t="s">
        <v>1</v>
      </c>
    </row>
    <row r="29" spans="1:12" ht="17.25" customHeight="1">
      <c r="A29" s="270" t="s">
        <v>4</v>
      </c>
      <c r="B29" s="270"/>
      <c r="C29" s="271"/>
      <c r="D29" s="306" t="s">
        <v>90</v>
      </c>
      <c r="E29" s="307"/>
      <c r="F29" s="307"/>
      <c r="G29" s="307"/>
      <c r="H29" s="307"/>
      <c r="I29" s="307"/>
      <c r="J29" s="307"/>
      <c r="K29" s="307"/>
      <c r="L29" s="308"/>
    </row>
    <row r="30" spans="1:12" ht="17.25" customHeight="1">
      <c r="A30" s="270"/>
      <c r="B30" s="270"/>
      <c r="C30" s="271"/>
      <c r="D30" s="309"/>
      <c r="E30" s="310"/>
      <c r="F30" s="310"/>
      <c r="G30" s="310"/>
      <c r="H30" s="310"/>
      <c r="I30" s="310"/>
      <c r="J30" s="310"/>
      <c r="K30" s="310"/>
      <c r="L30" s="311"/>
    </row>
    <row r="33" ht="13.5" thickBot="1"/>
    <row r="34" spans="1:7" ht="12.75">
      <c r="A34" s="268" t="s">
        <v>16</v>
      </c>
      <c r="B34" s="269"/>
      <c r="C34" s="269"/>
      <c r="D34" s="269"/>
      <c r="E34" s="269"/>
      <c r="F34" s="86" t="s">
        <v>17</v>
      </c>
      <c r="G34" s="70" t="s">
        <v>15</v>
      </c>
    </row>
    <row r="35" spans="1:7" ht="30.75" customHeight="1">
      <c r="A35" s="298" t="s">
        <v>65</v>
      </c>
      <c r="B35" s="299"/>
      <c r="C35" s="299"/>
      <c r="D35" s="299"/>
      <c r="E35" s="300"/>
      <c r="F35" s="71">
        <f>+AVERAGE(M22:M25)</f>
        <v>1</v>
      </c>
      <c r="G35" s="72">
        <f>+AVERAGE(100%,100%,100%,100%)</f>
        <v>1</v>
      </c>
    </row>
    <row r="36" spans="1:7" ht="32.25" customHeight="1" thickBot="1">
      <c r="A36" s="298" t="s">
        <v>66</v>
      </c>
      <c r="B36" s="299"/>
      <c r="C36" s="299"/>
      <c r="D36" s="299"/>
      <c r="E36" s="300"/>
      <c r="F36" s="73">
        <f>+AVERAGE(M22:M25)</f>
        <v>1</v>
      </c>
      <c r="G36" s="72">
        <f>+AVERAGE(100%,100%,100%,100%)</f>
        <v>1</v>
      </c>
    </row>
    <row r="37" spans="1:5" ht="12.75">
      <c r="A37" s="298"/>
      <c r="B37" s="299"/>
      <c r="C37" s="299"/>
      <c r="D37" s="299"/>
      <c r="E37" s="300"/>
    </row>
  </sheetData>
  <sheetProtection/>
  <mergeCells count="30">
    <mergeCell ref="M6:M7"/>
    <mergeCell ref="C9:M9"/>
    <mergeCell ref="A11:B11"/>
    <mergeCell ref="C11:M11"/>
    <mergeCell ref="A13:B13"/>
    <mergeCell ref="C13:M13"/>
    <mergeCell ref="D6:E7"/>
    <mergeCell ref="F6:F7"/>
    <mergeCell ref="H6:H7"/>
    <mergeCell ref="I6:I7"/>
    <mergeCell ref="F22:F25"/>
    <mergeCell ref="A29:C30"/>
    <mergeCell ref="A1:B4"/>
    <mergeCell ref="C1:K4"/>
    <mergeCell ref="D29:L30"/>
    <mergeCell ref="K6:L7"/>
    <mergeCell ref="L1:M1"/>
    <mergeCell ref="L2:M2"/>
    <mergeCell ref="L3:M3"/>
    <mergeCell ref="L4:M4"/>
    <mergeCell ref="A6:B7"/>
    <mergeCell ref="C6:C7"/>
    <mergeCell ref="A34:E34"/>
    <mergeCell ref="A35:E35"/>
    <mergeCell ref="A36:E36"/>
    <mergeCell ref="A37:E37"/>
    <mergeCell ref="A15:B15"/>
    <mergeCell ref="C15:M15"/>
    <mergeCell ref="B21:E21"/>
    <mergeCell ref="B22:E2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35"/>
  <sheetViews>
    <sheetView zoomScalePageLayoutView="0" workbookViewId="0" topLeftCell="E2">
      <selection activeCell="M6" sqref="M6:M7"/>
    </sheetView>
  </sheetViews>
  <sheetFormatPr defaultColWidth="11.421875" defaultRowHeight="15"/>
  <cols>
    <col min="1" max="5" width="11.421875" style="1" customWidth="1"/>
    <col min="6" max="7" width="27.7109375" style="1" customWidth="1"/>
    <col min="8" max="8" width="28.28125" style="1" customWidth="1"/>
    <col min="9" max="9" width="19.28125" style="1" customWidth="1"/>
    <col min="10" max="10" width="11.421875" style="1" customWidth="1"/>
    <col min="11" max="11" width="21.8515625" style="1" customWidth="1"/>
    <col min="12" max="12" width="16.140625" style="1" customWidth="1"/>
    <col min="13" max="13" width="17.00390625" style="1" customWidth="1"/>
    <col min="14" max="14" width="21.421875" style="1" customWidth="1"/>
    <col min="15" max="15" width="39.421875" style="1" customWidth="1"/>
    <col min="16" max="16" width="21.00390625" style="1" customWidth="1"/>
    <col min="17" max="16384" width="11.421875" style="1" customWidth="1"/>
  </cols>
  <sheetData>
    <row r="1" spans="1:13" ht="12.75">
      <c r="A1" s="250"/>
      <c r="B1" s="251"/>
      <c r="C1" s="241" t="s">
        <v>18</v>
      </c>
      <c r="D1" s="242"/>
      <c r="E1" s="242"/>
      <c r="F1" s="242"/>
      <c r="G1" s="242"/>
      <c r="H1" s="242"/>
      <c r="I1" s="242"/>
      <c r="J1" s="242"/>
      <c r="K1" s="243"/>
      <c r="L1" s="256"/>
      <c r="M1" s="257"/>
    </row>
    <row r="2" spans="1:13" ht="12.75">
      <c r="A2" s="252"/>
      <c r="B2" s="253"/>
      <c r="C2" s="244"/>
      <c r="D2" s="245"/>
      <c r="E2" s="245"/>
      <c r="F2" s="245"/>
      <c r="G2" s="245"/>
      <c r="H2" s="245"/>
      <c r="I2" s="245"/>
      <c r="J2" s="245"/>
      <c r="K2" s="246"/>
      <c r="L2" s="258"/>
      <c r="M2" s="259"/>
    </row>
    <row r="3" spans="1:13" ht="12.75">
      <c r="A3" s="252"/>
      <c r="B3" s="253"/>
      <c r="C3" s="244"/>
      <c r="D3" s="245"/>
      <c r="E3" s="245"/>
      <c r="F3" s="245"/>
      <c r="G3" s="245"/>
      <c r="H3" s="245"/>
      <c r="I3" s="245"/>
      <c r="J3" s="245"/>
      <c r="K3" s="246"/>
      <c r="L3" s="260"/>
      <c r="M3" s="261"/>
    </row>
    <row r="4" spans="1:13" ht="13.5" thickBot="1">
      <c r="A4" s="254"/>
      <c r="B4" s="255"/>
      <c r="C4" s="247"/>
      <c r="D4" s="248"/>
      <c r="E4" s="248"/>
      <c r="F4" s="248"/>
      <c r="G4" s="248"/>
      <c r="H4" s="248"/>
      <c r="I4" s="248"/>
      <c r="J4" s="248"/>
      <c r="K4" s="249"/>
      <c r="L4" s="235"/>
      <c r="M4" s="236"/>
    </row>
    <row r="5" ht="12.75">
      <c r="A5" s="3"/>
    </row>
    <row r="6" spans="1:13" ht="12.75">
      <c r="A6" s="262" t="s">
        <v>5</v>
      </c>
      <c r="B6" s="262"/>
      <c r="C6" s="229">
        <v>42667</v>
      </c>
      <c r="D6" s="262" t="s">
        <v>6</v>
      </c>
      <c r="E6" s="262"/>
      <c r="F6" s="229">
        <v>42675</v>
      </c>
      <c r="H6" s="231" t="s">
        <v>7</v>
      </c>
      <c r="I6" s="229">
        <v>43147</v>
      </c>
      <c r="K6" s="231" t="s">
        <v>29</v>
      </c>
      <c r="L6" s="267"/>
      <c r="M6" s="229">
        <f>+MAX(K22:K24)</f>
        <v>42734</v>
      </c>
    </row>
    <row r="7" spans="1:13" ht="12.75">
      <c r="A7" s="262"/>
      <c r="B7" s="262"/>
      <c r="C7" s="230"/>
      <c r="D7" s="262"/>
      <c r="E7" s="262"/>
      <c r="F7" s="230"/>
      <c r="H7" s="231"/>
      <c r="I7" s="230"/>
      <c r="K7" s="231"/>
      <c r="L7" s="267"/>
      <c r="M7" s="230"/>
    </row>
    <row r="8" ht="12.75">
      <c r="A8" s="3"/>
    </row>
    <row r="9" spans="1:13" ht="18" customHeight="1">
      <c r="A9" s="56" t="s">
        <v>0</v>
      </c>
      <c r="C9" s="312" t="s">
        <v>124</v>
      </c>
      <c r="D9" s="326"/>
      <c r="E9" s="326"/>
      <c r="F9" s="326"/>
      <c r="G9" s="326"/>
      <c r="H9" s="326"/>
      <c r="I9" s="326"/>
      <c r="J9" s="326"/>
      <c r="K9" s="326"/>
      <c r="L9" s="326"/>
      <c r="M9" s="327"/>
    </row>
    <row r="10" spans="1:13" ht="12.75">
      <c r="A10" s="56"/>
      <c r="C10" s="2"/>
      <c r="D10" s="2"/>
      <c r="E10" s="2"/>
      <c r="F10" s="2"/>
      <c r="G10" s="2"/>
      <c r="H10" s="2"/>
      <c r="I10" s="2"/>
      <c r="J10" s="2"/>
      <c r="K10" s="2"/>
      <c r="L10" s="2"/>
      <c r="M10" s="2"/>
    </row>
    <row r="11" spans="1:13" ht="19.5" customHeight="1">
      <c r="A11" s="237" t="s">
        <v>19</v>
      </c>
      <c r="B11" s="238"/>
      <c r="C11" s="312" t="s">
        <v>125</v>
      </c>
      <c r="D11" s="302"/>
      <c r="E11" s="302"/>
      <c r="F11" s="302"/>
      <c r="G11" s="302"/>
      <c r="H11" s="302"/>
      <c r="I11" s="302"/>
      <c r="J11" s="302"/>
      <c r="K11" s="302"/>
      <c r="L11" s="302"/>
      <c r="M11" s="303"/>
    </row>
    <row r="12" spans="1:14" ht="12.75">
      <c r="A12" s="57"/>
      <c r="B12" s="58"/>
      <c r="C12" s="4"/>
      <c r="D12" s="4"/>
      <c r="E12" s="4"/>
      <c r="F12" s="4"/>
      <c r="G12" s="4"/>
      <c r="H12" s="4"/>
      <c r="I12" s="4"/>
      <c r="J12" s="4"/>
      <c r="K12" s="4"/>
      <c r="L12" s="4"/>
      <c r="M12" s="4"/>
      <c r="N12" s="2"/>
    </row>
    <row r="13" spans="1:13" ht="27.75" customHeight="1">
      <c r="A13" s="237" t="s">
        <v>3</v>
      </c>
      <c r="B13" s="238"/>
      <c r="C13" s="312" t="s">
        <v>126</v>
      </c>
      <c r="D13" s="302"/>
      <c r="E13" s="302"/>
      <c r="F13" s="302"/>
      <c r="G13" s="302"/>
      <c r="H13" s="302"/>
      <c r="I13" s="302"/>
      <c r="J13" s="302"/>
      <c r="K13" s="302"/>
      <c r="L13" s="302"/>
      <c r="M13" s="303"/>
    </row>
    <row r="14" spans="1:14" ht="12.75">
      <c r="A14" s="57"/>
      <c r="B14" s="58"/>
      <c r="C14" s="4"/>
      <c r="D14" s="4"/>
      <c r="E14" s="4"/>
      <c r="F14" s="4"/>
      <c r="G14" s="4"/>
      <c r="H14" s="4"/>
      <c r="I14" s="4"/>
      <c r="J14" s="4"/>
      <c r="K14" s="4"/>
      <c r="L14" s="4"/>
      <c r="M14" s="4"/>
      <c r="N14" s="2"/>
    </row>
    <row r="15" spans="1:13" ht="18.75" customHeight="1">
      <c r="A15" s="237" t="s">
        <v>4</v>
      </c>
      <c r="B15" s="238"/>
      <c r="C15" s="301" t="s">
        <v>127</v>
      </c>
      <c r="D15" s="302"/>
      <c r="E15" s="302"/>
      <c r="F15" s="302"/>
      <c r="G15" s="302"/>
      <c r="H15" s="302"/>
      <c r="I15" s="302"/>
      <c r="J15" s="302"/>
      <c r="K15" s="302"/>
      <c r="L15" s="302"/>
      <c r="M15" s="303"/>
    </row>
    <row r="16" spans="1:13" ht="12.75">
      <c r="A16" s="57"/>
      <c r="B16" s="58"/>
      <c r="C16" s="4"/>
      <c r="D16" s="4"/>
      <c r="E16" s="4"/>
      <c r="F16" s="4"/>
      <c r="G16" s="4"/>
      <c r="H16" s="4"/>
      <c r="I16" s="4"/>
      <c r="J16" s="4"/>
      <c r="K16" s="4"/>
      <c r="L16" s="4"/>
      <c r="M16" s="4"/>
    </row>
    <row r="17" spans="1:13" ht="12.75">
      <c r="A17" s="56"/>
      <c r="C17" s="2"/>
      <c r="D17" s="2"/>
      <c r="E17" s="2"/>
      <c r="F17" s="2"/>
      <c r="G17" s="2"/>
      <c r="H17" s="2"/>
      <c r="I17" s="2"/>
      <c r="J17" s="2"/>
      <c r="K17" s="2"/>
      <c r="L17" s="2"/>
      <c r="M17" s="2"/>
    </row>
    <row r="18" spans="1:13" ht="12.75">
      <c r="A18" s="3"/>
      <c r="C18" s="2"/>
      <c r="D18" s="2"/>
      <c r="E18" s="2"/>
      <c r="F18" s="2"/>
      <c r="G18" s="2"/>
      <c r="H18" s="2"/>
      <c r="I18" s="2"/>
      <c r="J18" s="2"/>
      <c r="K18" s="2"/>
      <c r="L18" s="2"/>
      <c r="M18" s="2"/>
    </row>
    <row r="19" spans="1:13" ht="12.75">
      <c r="A19" s="3" t="s">
        <v>12</v>
      </c>
      <c r="C19" s="2"/>
      <c r="D19" s="2"/>
      <c r="E19" s="2"/>
      <c r="F19" s="2"/>
      <c r="G19" s="2"/>
      <c r="H19" s="2"/>
      <c r="I19" s="2"/>
      <c r="J19" s="2"/>
      <c r="K19" s="2"/>
      <c r="L19" s="2"/>
      <c r="M19" s="2"/>
    </row>
    <row r="20" spans="1:13" ht="12.75">
      <c r="A20" s="3"/>
      <c r="C20" s="2"/>
      <c r="D20" s="2"/>
      <c r="E20" s="2"/>
      <c r="F20" s="2"/>
      <c r="G20" s="2"/>
      <c r="H20" s="2"/>
      <c r="I20" s="2"/>
      <c r="J20" s="2"/>
      <c r="K20" s="2"/>
      <c r="L20" s="2"/>
      <c r="M20" s="2"/>
    </row>
    <row r="21" spans="1:16" ht="38.25">
      <c r="A21" s="106" t="s">
        <v>20</v>
      </c>
      <c r="B21" s="232" t="s">
        <v>2</v>
      </c>
      <c r="C21" s="233"/>
      <c r="D21" s="233"/>
      <c r="E21" s="234"/>
      <c r="F21" s="107" t="s">
        <v>21</v>
      </c>
      <c r="G21" s="106" t="s">
        <v>22</v>
      </c>
      <c r="H21" s="106" t="s">
        <v>13</v>
      </c>
      <c r="I21" s="106" t="s">
        <v>8</v>
      </c>
      <c r="J21" s="106" t="s">
        <v>9</v>
      </c>
      <c r="K21" s="106" t="s">
        <v>10</v>
      </c>
      <c r="L21" s="106" t="s">
        <v>11</v>
      </c>
      <c r="M21" s="106" t="s">
        <v>23</v>
      </c>
      <c r="N21" s="108" t="s">
        <v>47</v>
      </c>
      <c r="O21" s="108" t="s">
        <v>14</v>
      </c>
      <c r="P21" s="108" t="s">
        <v>48</v>
      </c>
    </row>
    <row r="22" spans="1:16" ht="137.25" customHeight="1" thickBot="1">
      <c r="A22" s="77">
        <v>1</v>
      </c>
      <c r="B22" s="321" t="s">
        <v>128</v>
      </c>
      <c r="C22" s="321"/>
      <c r="D22" s="321"/>
      <c r="E22" s="321"/>
      <c r="F22" s="91" t="s">
        <v>129</v>
      </c>
      <c r="G22" s="15" t="s">
        <v>130</v>
      </c>
      <c r="H22" s="121" t="s">
        <v>131</v>
      </c>
      <c r="I22" s="116" t="s">
        <v>132</v>
      </c>
      <c r="J22" s="122">
        <v>1</v>
      </c>
      <c r="K22" s="123">
        <v>42704</v>
      </c>
      <c r="L22" s="124">
        <v>42704</v>
      </c>
      <c r="M22" s="92">
        <v>1</v>
      </c>
      <c r="N22" s="82"/>
      <c r="O22" s="91"/>
      <c r="P22" s="91"/>
    </row>
    <row r="23" spans="1:16" ht="129.75" customHeight="1" thickBot="1">
      <c r="A23" s="77">
        <v>2</v>
      </c>
      <c r="B23" s="323" t="s">
        <v>133</v>
      </c>
      <c r="C23" s="324"/>
      <c r="D23" s="324"/>
      <c r="E23" s="325"/>
      <c r="F23" s="91" t="s">
        <v>129</v>
      </c>
      <c r="G23" s="15" t="s">
        <v>134</v>
      </c>
      <c r="H23" s="121" t="s">
        <v>135</v>
      </c>
      <c r="I23" s="116" t="s">
        <v>136</v>
      </c>
      <c r="J23" s="122">
        <v>1</v>
      </c>
      <c r="K23" s="123">
        <v>42734</v>
      </c>
      <c r="L23" s="124">
        <v>43099</v>
      </c>
      <c r="M23" s="92">
        <v>1</v>
      </c>
      <c r="N23" s="82"/>
      <c r="O23" s="91"/>
      <c r="P23" s="91"/>
    </row>
    <row r="24" spans="1:16" ht="164.25" customHeight="1" thickBot="1">
      <c r="A24" s="77">
        <v>3</v>
      </c>
      <c r="B24" s="321" t="s">
        <v>137</v>
      </c>
      <c r="C24" s="321"/>
      <c r="D24" s="321"/>
      <c r="E24" s="321"/>
      <c r="F24" s="91" t="s">
        <v>129</v>
      </c>
      <c r="G24" s="15" t="s">
        <v>138</v>
      </c>
      <c r="H24" s="121" t="s">
        <v>139</v>
      </c>
      <c r="I24" s="116" t="s">
        <v>136</v>
      </c>
      <c r="J24" s="122">
        <v>1</v>
      </c>
      <c r="K24" s="125">
        <v>42734</v>
      </c>
      <c r="L24" s="126"/>
      <c r="M24" s="92">
        <v>0.9</v>
      </c>
      <c r="N24" s="82" t="s">
        <v>136</v>
      </c>
      <c r="O24" s="91" t="s">
        <v>140</v>
      </c>
      <c r="P24" s="91"/>
    </row>
    <row r="25" spans="10:14" ht="12.75">
      <c r="J25" s="21"/>
      <c r="K25" s="21"/>
      <c r="L25" s="21"/>
      <c r="M25" s="21"/>
      <c r="N25" s="74"/>
    </row>
    <row r="27" ht="12.75">
      <c r="A27" s="3" t="s">
        <v>1</v>
      </c>
    </row>
    <row r="28" spans="1:12" ht="12.75">
      <c r="A28" s="270" t="s">
        <v>4</v>
      </c>
      <c r="B28" s="270"/>
      <c r="C28" s="271"/>
      <c r="D28" s="306" t="s">
        <v>90</v>
      </c>
      <c r="E28" s="307"/>
      <c r="F28" s="307"/>
      <c r="G28" s="307"/>
      <c r="H28" s="307"/>
      <c r="I28" s="307"/>
      <c r="J28" s="307"/>
      <c r="K28" s="307"/>
      <c r="L28" s="308"/>
    </row>
    <row r="29" spans="1:12" ht="12.75">
      <c r="A29" s="270"/>
      <c r="B29" s="270"/>
      <c r="C29" s="271"/>
      <c r="D29" s="309"/>
      <c r="E29" s="310"/>
      <c r="F29" s="310"/>
      <c r="G29" s="310"/>
      <c r="H29" s="310"/>
      <c r="I29" s="310"/>
      <c r="J29" s="310"/>
      <c r="K29" s="310"/>
      <c r="L29" s="311"/>
    </row>
    <row r="32" ht="13.5" thickBot="1"/>
    <row r="33" spans="1:7" ht="12.75">
      <c r="A33" s="268" t="s">
        <v>16</v>
      </c>
      <c r="B33" s="269"/>
      <c r="C33" s="269"/>
      <c r="D33" s="269"/>
      <c r="E33" s="269"/>
      <c r="F33" s="86" t="s">
        <v>17</v>
      </c>
      <c r="G33" s="70" t="s">
        <v>15</v>
      </c>
    </row>
    <row r="34" spans="1:7" ht="38.25" customHeight="1">
      <c r="A34" s="298" t="s">
        <v>583</v>
      </c>
      <c r="B34" s="299"/>
      <c r="C34" s="299"/>
      <c r="D34" s="299"/>
      <c r="E34" s="300"/>
      <c r="F34" s="71">
        <f>+AVERAGE(M22:M24)</f>
        <v>0.9666666666666667</v>
      </c>
      <c r="G34" s="72">
        <f>+AVERAGE(100%,100%,100%)</f>
        <v>1</v>
      </c>
    </row>
    <row r="35" spans="1:7" ht="39" customHeight="1" thickBot="1">
      <c r="A35" s="298" t="s">
        <v>66</v>
      </c>
      <c r="B35" s="299"/>
      <c r="C35" s="299"/>
      <c r="D35" s="299"/>
      <c r="E35" s="300"/>
      <c r="F35" s="119">
        <f>+AVERAGE(M22:M24)</f>
        <v>0.9666666666666667</v>
      </c>
      <c r="G35" s="72">
        <f>+AVERAGE(100%,100%,100%)</f>
        <v>1</v>
      </c>
    </row>
  </sheetData>
  <sheetProtection/>
  <mergeCells count="30">
    <mergeCell ref="L1:M1"/>
    <mergeCell ref="L2:M2"/>
    <mergeCell ref="L3:M3"/>
    <mergeCell ref="L4:M4"/>
    <mergeCell ref="D6:E7"/>
    <mergeCell ref="F6:F7"/>
    <mergeCell ref="H6:H7"/>
    <mergeCell ref="I6:I7"/>
    <mergeCell ref="A1:B4"/>
    <mergeCell ref="C1:K4"/>
    <mergeCell ref="B24:E24"/>
    <mergeCell ref="K6:L7"/>
    <mergeCell ref="M6:M7"/>
    <mergeCell ref="C9:M9"/>
    <mergeCell ref="A11:B11"/>
    <mergeCell ref="C11:M11"/>
    <mergeCell ref="A13:B13"/>
    <mergeCell ref="C13:M13"/>
    <mergeCell ref="A6:B7"/>
    <mergeCell ref="C6:C7"/>
    <mergeCell ref="A28:C29"/>
    <mergeCell ref="D28:L29"/>
    <mergeCell ref="A33:E33"/>
    <mergeCell ref="A34:E34"/>
    <mergeCell ref="A35:E35"/>
    <mergeCell ref="A15:B15"/>
    <mergeCell ref="C15:M15"/>
    <mergeCell ref="B21:E21"/>
    <mergeCell ref="B22:E22"/>
    <mergeCell ref="B23:E2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P36"/>
  <sheetViews>
    <sheetView zoomScalePageLayoutView="0" workbookViewId="0" topLeftCell="A29">
      <selection activeCell="D32" sqref="D32:L32"/>
    </sheetView>
  </sheetViews>
  <sheetFormatPr defaultColWidth="11.421875" defaultRowHeight="15"/>
  <cols>
    <col min="1" max="1" width="11.140625" style="16" customWidth="1"/>
    <col min="2" max="2" width="18.8515625" style="16" customWidth="1"/>
    <col min="3" max="3" width="18.140625" style="16" customWidth="1"/>
    <col min="4" max="4" width="19.7109375" style="16" customWidth="1"/>
    <col min="5" max="5" width="32.140625" style="16" customWidth="1"/>
    <col min="6" max="6" width="26.7109375" style="16" customWidth="1"/>
    <col min="7" max="7" width="24.00390625" style="16" customWidth="1"/>
    <col min="8" max="8" width="22.28125" style="16" customWidth="1"/>
    <col min="9" max="9" width="21.7109375" style="16" customWidth="1"/>
    <col min="10" max="10" width="9.140625" style="16" bestFit="1" customWidth="1"/>
    <col min="11" max="11" width="12.140625" style="16" bestFit="1" customWidth="1"/>
    <col min="12" max="12" width="12.7109375" style="16" bestFit="1" customWidth="1"/>
    <col min="13" max="13" width="18.140625" style="16" customWidth="1"/>
    <col min="14" max="14" width="28.57421875" style="1" customWidth="1"/>
    <col min="15" max="15" width="19.28125" style="1" customWidth="1"/>
    <col min="16" max="16" width="31.140625" style="1" customWidth="1"/>
    <col min="17" max="17" width="15.140625" style="16" customWidth="1"/>
    <col min="18" max="18" width="4.8515625" style="16" customWidth="1"/>
    <col min="19" max="16384" width="11.421875" style="16" customWidth="1"/>
  </cols>
  <sheetData>
    <row r="1" spans="1:13" ht="15" customHeight="1">
      <c r="A1" s="346"/>
      <c r="B1" s="347"/>
      <c r="C1" s="352" t="s">
        <v>18</v>
      </c>
      <c r="D1" s="353"/>
      <c r="E1" s="353"/>
      <c r="F1" s="353"/>
      <c r="G1" s="353"/>
      <c r="H1" s="353"/>
      <c r="I1" s="353"/>
      <c r="J1" s="353"/>
      <c r="K1" s="354"/>
      <c r="L1" s="256"/>
      <c r="M1" s="257"/>
    </row>
    <row r="2" spans="1:13" ht="15" customHeight="1">
      <c r="A2" s="348"/>
      <c r="B2" s="349"/>
      <c r="C2" s="355"/>
      <c r="D2" s="356"/>
      <c r="E2" s="356"/>
      <c r="F2" s="356"/>
      <c r="G2" s="356"/>
      <c r="H2" s="356"/>
      <c r="I2" s="356"/>
      <c r="J2" s="356"/>
      <c r="K2" s="357"/>
      <c r="L2" s="361"/>
      <c r="M2" s="362"/>
    </row>
    <row r="3" spans="1:13" ht="15" customHeight="1">
      <c r="A3" s="348"/>
      <c r="B3" s="349"/>
      <c r="C3" s="355"/>
      <c r="D3" s="356"/>
      <c r="E3" s="356"/>
      <c r="F3" s="356"/>
      <c r="G3" s="356"/>
      <c r="H3" s="356"/>
      <c r="I3" s="356"/>
      <c r="J3" s="356"/>
      <c r="K3" s="357"/>
      <c r="L3" s="363"/>
      <c r="M3" s="364"/>
    </row>
    <row r="4" spans="1:13" ht="15" customHeight="1" thickBot="1">
      <c r="A4" s="350"/>
      <c r="B4" s="351"/>
      <c r="C4" s="358"/>
      <c r="D4" s="359"/>
      <c r="E4" s="359"/>
      <c r="F4" s="359"/>
      <c r="G4" s="359"/>
      <c r="H4" s="359"/>
      <c r="I4" s="359"/>
      <c r="J4" s="359"/>
      <c r="K4" s="360"/>
      <c r="L4" s="365"/>
      <c r="M4" s="366"/>
    </row>
    <row r="5" ht="12.75">
      <c r="A5" s="20"/>
    </row>
    <row r="6" spans="1:13" ht="16.5" customHeight="1">
      <c r="A6" s="262" t="s">
        <v>5</v>
      </c>
      <c r="B6" s="262"/>
      <c r="C6" s="344">
        <v>42865</v>
      </c>
      <c r="D6" s="231" t="s">
        <v>6</v>
      </c>
      <c r="E6" s="231"/>
      <c r="F6" s="344">
        <v>42880</v>
      </c>
      <c r="H6" s="231" t="s">
        <v>7</v>
      </c>
      <c r="I6" s="344">
        <v>43100</v>
      </c>
      <c r="K6" s="231" t="s">
        <v>29</v>
      </c>
      <c r="L6" s="267"/>
      <c r="M6" s="344">
        <f>+MAX(K22:K29)</f>
        <v>43100</v>
      </c>
    </row>
    <row r="7" spans="1:13" ht="15.75" customHeight="1">
      <c r="A7" s="262"/>
      <c r="B7" s="262"/>
      <c r="C7" s="345"/>
      <c r="D7" s="231"/>
      <c r="E7" s="231"/>
      <c r="F7" s="345"/>
      <c r="H7" s="231"/>
      <c r="I7" s="345"/>
      <c r="K7" s="231"/>
      <c r="L7" s="267"/>
      <c r="M7" s="345"/>
    </row>
    <row r="8" ht="10.5" customHeight="1">
      <c r="A8" s="20"/>
    </row>
    <row r="9" spans="1:13" ht="21" customHeight="1">
      <c r="A9" s="127" t="s">
        <v>0</v>
      </c>
      <c r="C9" s="340" t="s">
        <v>141</v>
      </c>
      <c r="D9" s="341"/>
      <c r="E9" s="341"/>
      <c r="F9" s="341"/>
      <c r="G9" s="341"/>
      <c r="H9" s="341"/>
      <c r="I9" s="341"/>
      <c r="J9" s="341"/>
      <c r="K9" s="341"/>
      <c r="L9" s="341"/>
      <c r="M9" s="342"/>
    </row>
    <row r="10" spans="1:13" ht="9" customHeight="1">
      <c r="A10" s="127"/>
      <c r="C10" s="17"/>
      <c r="D10" s="17"/>
      <c r="E10" s="17"/>
      <c r="F10" s="17"/>
      <c r="G10" s="17"/>
      <c r="H10" s="17"/>
      <c r="I10" s="17"/>
      <c r="J10" s="17"/>
      <c r="K10" s="17"/>
      <c r="L10" s="17"/>
      <c r="M10" s="17"/>
    </row>
    <row r="11" spans="1:13" ht="21.75" customHeight="1">
      <c r="A11" s="338" t="s">
        <v>19</v>
      </c>
      <c r="B11" s="339"/>
      <c r="C11" s="340" t="s">
        <v>142</v>
      </c>
      <c r="D11" s="341"/>
      <c r="E11" s="341"/>
      <c r="F11" s="341"/>
      <c r="G11" s="341"/>
      <c r="H11" s="341"/>
      <c r="I11" s="341"/>
      <c r="J11" s="341"/>
      <c r="K11" s="341"/>
      <c r="L11" s="341"/>
      <c r="M11" s="342"/>
    </row>
    <row r="12" spans="1:14" ht="12" customHeight="1">
      <c r="A12" s="128"/>
      <c r="B12" s="129"/>
      <c r="C12" s="18"/>
      <c r="D12" s="18"/>
      <c r="E12" s="18"/>
      <c r="F12" s="18"/>
      <c r="G12" s="18"/>
      <c r="H12" s="18"/>
      <c r="I12" s="18"/>
      <c r="J12" s="18"/>
      <c r="K12" s="18"/>
      <c r="L12" s="18"/>
      <c r="M12" s="18"/>
      <c r="N12" s="2"/>
    </row>
    <row r="13" spans="1:13" ht="26.25" customHeight="1">
      <c r="A13" s="338" t="s">
        <v>3</v>
      </c>
      <c r="B13" s="339"/>
      <c r="C13" s="340" t="s">
        <v>143</v>
      </c>
      <c r="D13" s="341"/>
      <c r="E13" s="341"/>
      <c r="F13" s="341"/>
      <c r="G13" s="341"/>
      <c r="H13" s="341"/>
      <c r="I13" s="341"/>
      <c r="J13" s="341"/>
      <c r="K13" s="341"/>
      <c r="L13" s="341"/>
      <c r="M13" s="342"/>
    </row>
    <row r="14" spans="1:14" ht="10.5" customHeight="1">
      <c r="A14" s="128"/>
      <c r="B14" s="129"/>
      <c r="C14" s="18"/>
      <c r="D14" s="18"/>
      <c r="E14" s="18"/>
      <c r="F14" s="18"/>
      <c r="G14" s="18"/>
      <c r="H14" s="18"/>
      <c r="I14" s="18"/>
      <c r="J14" s="18"/>
      <c r="K14" s="18"/>
      <c r="L14" s="18"/>
      <c r="M14" s="18"/>
      <c r="N14" s="2"/>
    </row>
    <row r="15" spans="1:13" ht="19.5" customHeight="1">
      <c r="A15" s="338" t="s">
        <v>4</v>
      </c>
      <c r="B15" s="339"/>
      <c r="C15" s="340" t="s">
        <v>695</v>
      </c>
      <c r="D15" s="341"/>
      <c r="E15" s="341"/>
      <c r="F15" s="341"/>
      <c r="G15" s="341"/>
      <c r="H15" s="341"/>
      <c r="I15" s="341"/>
      <c r="J15" s="341"/>
      <c r="K15" s="341"/>
      <c r="L15" s="341"/>
      <c r="M15" s="342"/>
    </row>
    <row r="16" spans="1:13" ht="16.5" customHeight="1">
      <c r="A16" s="128"/>
      <c r="B16" s="129"/>
      <c r="C16" s="18"/>
      <c r="D16" s="18"/>
      <c r="E16" s="18"/>
      <c r="F16" s="18"/>
      <c r="G16" s="18"/>
      <c r="H16" s="18"/>
      <c r="I16" s="18"/>
      <c r="J16" s="18"/>
      <c r="K16" s="18"/>
      <c r="L16" s="18"/>
      <c r="M16" s="18"/>
    </row>
    <row r="17" spans="1:13" ht="9" customHeight="1">
      <c r="A17" s="127"/>
      <c r="C17" s="17"/>
      <c r="D17" s="17"/>
      <c r="E17" s="17"/>
      <c r="F17" s="17"/>
      <c r="G17" s="17"/>
      <c r="H17" s="17"/>
      <c r="I17" s="17"/>
      <c r="J17" s="17"/>
      <c r="K17" s="17"/>
      <c r="L17" s="17"/>
      <c r="M17" s="17"/>
    </row>
    <row r="18" spans="1:13" ht="9" customHeight="1">
      <c r="A18" s="20"/>
      <c r="C18" s="17"/>
      <c r="D18" s="17"/>
      <c r="E18" s="17"/>
      <c r="F18" s="17"/>
      <c r="G18" s="17"/>
      <c r="H18" s="17"/>
      <c r="I18" s="17"/>
      <c r="J18" s="17"/>
      <c r="K18" s="17"/>
      <c r="L18" s="17"/>
      <c r="M18" s="17"/>
    </row>
    <row r="19" spans="1:13" ht="18.75" customHeight="1">
      <c r="A19" s="20" t="s">
        <v>12</v>
      </c>
      <c r="C19" s="17"/>
      <c r="D19" s="17"/>
      <c r="E19" s="17"/>
      <c r="F19" s="17"/>
      <c r="G19" s="17"/>
      <c r="H19" s="17"/>
      <c r="I19" s="17"/>
      <c r="J19" s="17"/>
      <c r="K19" s="17"/>
      <c r="L19" s="17"/>
      <c r="M19" s="17"/>
    </row>
    <row r="20" spans="1:13" ht="9" customHeight="1" thickBot="1">
      <c r="A20" s="20"/>
      <c r="C20" s="17"/>
      <c r="D20" s="17"/>
      <c r="E20" s="17"/>
      <c r="F20" s="17"/>
      <c r="G20" s="17"/>
      <c r="H20" s="17"/>
      <c r="I20" s="17"/>
      <c r="J20" s="17"/>
      <c r="K20" s="17"/>
      <c r="L20" s="17"/>
      <c r="M20" s="17"/>
    </row>
    <row r="21" spans="1:16" s="130" customFormat="1" ht="44.25" customHeight="1">
      <c r="A21" s="149" t="s">
        <v>20</v>
      </c>
      <c r="B21" s="343" t="s">
        <v>2</v>
      </c>
      <c r="C21" s="343"/>
      <c r="D21" s="343"/>
      <c r="E21" s="343"/>
      <c r="F21" s="150" t="s">
        <v>21</v>
      </c>
      <c r="G21" s="150" t="s">
        <v>22</v>
      </c>
      <c r="H21" s="150" t="s">
        <v>13</v>
      </c>
      <c r="I21" s="150" t="s">
        <v>8</v>
      </c>
      <c r="J21" s="150" t="s">
        <v>9</v>
      </c>
      <c r="K21" s="150" t="s">
        <v>10</v>
      </c>
      <c r="L21" s="150" t="s">
        <v>11</v>
      </c>
      <c r="M21" s="150" t="s">
        <v>23</v>
      </c>
      <c r="N21" s="150" t="s">
        <v>47</v>
      </c>
      <c r="O21" s="150" t="s">
        <v>14</v>
      </c>
      <c r="P21" s="151" t="s">
        <v>48</v>
      </c>
    </row>
    <row r="22" spans="1:16" ht="69" customHeight="1">
      <c r="A22" s="131">
        <v>1</v>
      </c>
      <c r="B22" s="334" t="s">
        <v>144</v>
      </c>
      <c r="C22" s="334"/>
      <c r="D22" s="334"/>
      <c r="E22" s="334"/>
      <c r="F22" s="132" t="s">
        <v>145</v>
      </c>
      <c r="G22" s="133" t="s">
        <v>146</v>
      </c>
      <c r="H22" s="33" t="s">
        <v>147</v>
      </c>
      <c r="I22" s="133" t="s">
        <v>148</v>
      </c>
      <c r="J22" s="132">
        <v>1</v>
      </c>
      <c r="K22" s="83">
        <v>42946</v>
      </c>
      <c r="L22" s="134" t="s">
        <v>149</v>
      </c>
      <c r="M22" s="135">
        <v>0</v>
      </c>
      <c r="N22" s="133" t="s">
        <v>150</v>
      </c>
      <c r="O22" s="33" t="s">
        <v>151</v>
      </c>
      <c r="P22" s="136"/>
    </row>
    <row r="23" spans="1:16" ht="69" customHeight="1">
      <c r="A23" s="131">
        <v>2</v>
      </c>
      <c r="B23" s="334" t="s">
        <v>144</v>
      </c>
      <c r="C23" s="334"/>
      <c r="D23" s="334"/>
      <c r="E23" s="334"/>
      <c r="F23" s="132" t="s">
        <v>145</v>
      </c>
      <c r="G23" s="133" t="s">
        <v>152</v>
      </c>
      <c r="H23" s="33" t="s">
        <v>153</v>
      </c>
      <c r="I23" s="133" t="s">
        <v>154</v>
      </c>
      <c r="J23" s="132">
        <v>1</v>
      </c>
      <c r="K23" s="83">
        <v>43100</v>
      </c>
      <c r="L23" s="134" t="s">
        <v>149</v>
      </c>
      <c r="M23" s="135">
        <v>0</v>
      </c>
      <c r="N23" s="133" t="s">
        <v>150</v>
      </c>
      <c r="O23" s="33" t="s">
        <v>151</v>
      </c>
      <c r="P23" s="136"/>
    </row>
    <row r="24" spans="1:16" ht="154.5" customHeight="1">
      <c r="A24" s="131">
        <v>3</v>
      </c>
      <c r="B24" s="334" t="s">
        <v>155</v>
      </c>
      <c r="C24" s="334"/>
      <c r="D24" s="334"/>
      <c r="E24" s="334"/>
      <c r="F24" s="132" t="s">
        <v>156</v>
      </c>
      <c r="G24" s="133" t="s">
        <v>157</v>
      </c>
      <c r="H24" s="33" t="s">
        <v>147</v>
      </c>
      <c r="I24" s="133" t="s">
        <v>158</v>
      </c>
      <c r="J24" s="132">
        <v>1</v>
      </c>
      <c r="K24" s="83">
        <v>42978</v>
      </c>
      <c r="L24" s="134" t="s">
        <v>149</v>
      </c>
      <c r="M24" s="135">
        <v>0.7</v>
      </c>
      <c r="N24" s="133" t="s">
        <v>159</v>
      </c>
      <c r="O24" s="33" t="s">
        <v>151</v>
      </c>
      <c r="P24" s="136"/>
    </row>
    <row r="25" spans="1:16" ht="152.25" customHeight="1">
      <c r="A25" s="131">
        <v>4</v>
      </c>
      <c r="B25" s="334" t="s">
        <v>155</v>
      </c>
      <c r="C25" s="334"/>
      <c r="D25" s="334"/>
      <c r="E25" s="334"/>
      <c r="F25" s="132" t="s">
        <v>156</v>
      </c>
      <c r="G25" s="133" t="s">
        <v>160</v>
      </c>
      <c r="H25" s="33" t="s">
        <v>147</v>
      </c>
      <c r="I25" s="133" t="s">
        <v>161</v>
      </c>
      <c r="J25" s="132">
        <v>1</v>
      </c>
      <c r="K25" s="83">
        <v>43008</v>
      </c>
      <c r="L25" s="134" t="s">
        <v>149</v>
      </c>
      <c r="M25" s="135">
        <v>0</v>
      </c>
      <c r="N25" s="133" t="s">
        <v>159</v>
      </c>
      <c r="O25" s="33" t="s">
        <v>151</v>
      </c>
      <c r="P25" s="136"/>
    </row>
    <row r="26" spans="1:16" ht="153" customHeight="1">
      <c r="A26" s="131">
        <v>5</v>
      </c>
      <c r="B26" s="334" t="s">
        <v>155</v>
      </c>
      <c r="C26" s="334"/>
      <c r="D26" s="334"/>
      <c r="E26" s="334"/>
      <c r="F26" s="132" t="s">
        <v>156</v>
      </c>
      <c r="G26" s="133" t="s">
        <v>162</v>
      </c>
      <c r="H26" s="33" t="s">
        <v>153</v>
      </c>
      <c r="I26" s="133" t="s">
        <v>163</v>
      </c>
      <c r="J26" s="132">
        <v>1</v>
      </c>
      <c r="K26" s="83">
        <v>43100</v>
      </c>
      <c r="L26" s="134" t="s">
        <v>149</v>
      </c>
      <c r="M26" s="135">
        <v>0</v>
      </c>
      <c r="N26" s="133" t="s">
        <v>159</v>
      </c>
      <c r="O26" s="33" t="s">
        <v>151</v>
      </c>
      <c r="P26" s="136"/>
    </row>
    <row r="27" spans="1:16" ht="151.5" customHeight="1">
      <c r="A27" s="131">
        <v>6</v>
      </c>
      <c r="B27" s="334" t="s">
        <v>164</v>
      </c>
      <c r="C27" s="334"/>
      <c r="D27" s="334"/>
      <c r="E27" s="334"/>
      <c r="F27" s="132" t="s">
        <v>165</v>
      </c>
      <c r="G27" s="133" t="s">
        <v>166</v>
      </c>
      <c r="H27" s="33" t="s">
        <v>147</v>
      </c>
      <c r="I27" s="33" t="s">
        <v>167</v>
      </c>
      <c r="J27" s="132">
        <v>1</v>
      </c>
      <c r="K27" s="83">
        <v>43100</v>
      </c>
      <c r="L27" s="83">
        <v>43100</v>
      </c>
      <c r="M27" s="152">
        <v>1</v>
      </c>
      <c r="N27" s="33" t="s">
        <v>168</v>
      </c>
      <c r="O27" s="133" t="s">
        <v>169</v>
      </c>
      <c r="P27" s="136"/>
    </row>
    <row r="28" spans="1:16" ht="116.25" customHeight="1">
      <c r="A28" s="131">
        <v>7</v>
      </c>
      <c r="B28" s="334" t="s">
        <v>170</v>
      </c>
      <c r="C28" s="334"/>
      <c r="D28" s="334"/>
      <c r="E28" s="334"/>
      <c r="F28" s="132" t="s">
        <v>171</v>
      </c>
      <c r="G28" s="133" t="s">
        <v>172</v>
      </c>
      <c r="H28" s="33" t="s">
        <v>173</v>
      </c>
      <c r="I28" s="33" t="s">
        <v>174</v>
      </c>
      <c r="J28" s="132">
        <v>1</v>
      </c>
      <c r="K28" s="83">
        <v>43100</v>
      </c>
      <c r="L28" s="134" t="s">
        <v>149</v>
      </c>
      <c r="M28" s="135">
        <v>0</v>
      </c>
      <c r="N28" s="133" t="s">
        <v>175</v>
      </c>
      <c r="O28" s="33" t="s">
        <v>176</v>
      </c>
      <c r="P28" s="137" t="s">
        <v>177</v>
      </c>
    </row>
    <row r="29" spans="1:16" ht="73.5" customHeight="1" thickBot="1">
      <c r="A29" s="131">
        <v>8</v>
      </c>
      <c r="B29" s="335" t="s">
        <v>170</v>
      </c>
      <c r="C29" s="335"/>
      <c r="D29" s="335"/>
      <c r="E29" s="335"/>
      <c r="F29" s="138" t="s">
        <v>171</v>
      </c>
      <c r="G29" s="139" t="s">
        <v>178</v>
      </c>
      <c r="H29" s="140" t="s">
        <v>173</v>
      </c>
      <c r="I29" s="140" t="s">
        <v>179</v>
      </c>
      <c r="J29" s="138">
        <v>1</v>
      </c>
      <c r="K29" s="141">
        <v>43100</v>
      </c>
      <c r="L29" s="142" t="s">
        <v>149</v>
      </c>
      <c r="M29" s="143">
        <v>0</v>
      </c>
      <c r="N29" s="139" t="s">
        <v>180</v>
      </c>
      <c r="O29" s="140" t="s">
        <v>176</v>
      </c>
      <c r="P29" s="19"/>
    </row>
    <row r="30" ht="9" customHeight="1"/>
    <row r="31" ht="12.75">
      <c r="A31" s="20" t="s">
        <v>1</v>
      </c>
    </row>
    <row r="32" spans="1:12" ht="25.5" customHeight="1">
      <c r="A32" s="262" t="s">
        <v>4</v>
      </c>
      <c r="B32" s="262"/>
      <c r="C32" s="336"/>
      <c r="D32" s="337" t="s">
        <v>608</v>
      </c>
      <c r="E32" s="337"/>
      <c r="F32" s="337"/>
      <c r="G32" s="337"/>
      <c r="H32" s="337"/>
      <c r="I32" s="337"/>
      <c r="J32" s="337"/>
      <c r="K32" s="337"/>
      <c r="L32" s="337"/>
    </row>
    <row r="33" ht="7.5" customHeight="1" thickBot="1"/>
    <row r="34" spans="1:7" ht="13.5" thickBot="1">
      <c r="A34" s="328" t="s">
        <v>16</v>
      </c>
      <c r="B34" s="329"/>
      <c r="C34" s="329"/>
      <c r="D34" s="329"/>
      <c r="E34" s="329"/>
      <c r="F34" s="144" t="s">
        <v>17</v>
      </c>
      <c r="G34" s="145" t="s">
        <v>15</v>
      </c>
    </row>
    <row r="35" spans="1:7" ht="30.75" customHeight="1" thickBot="1">
      <c r="A35" s="330" t="s">
        <v>65</v>
      </c>
      <c r="B35" s="331"/>
      <c r="C35" s="331"/>
      <c r="D35" s="331"/>
      <c r="E35" s="331"/>
      <c r="F35" s="146">
        <f>+AVERAGE(M22:M29)</f>
        <v>0.2125</v>
      </c>
      <c r="G35" s="147">
        <f>+AVERAGE(100%,100%,100%,100%,100%,100%,100%,100%)</f>
        <v>1</v>
      </c>
    </row>
    <row r="36" spans="1:7" ht="32.25" customHeight="1" thickBot="1">
      <c r="A36" s="332" t="s">
        <v>66</v>
      </c>
      <c r="B36" s="333"/>
      <c r="C36" s="333"/>
      <c r="D36" s="333"/>
      <c r="E36" s="333"/>
      <c r="F36" s="148">
        <f>+AVERAGE(M22:M29)</f>
        <v>0.2125</v>
      </c>
      <c r="G36" s="147">
        <f>+AVERAGE(100%,100%,100%,100%,100%,100%,100%,100%)</f>
        <v>1</v>
      </c>
    </row>
  </sheetData>
  <sheetProtection/>
  <mergeCells count="35">
    <mergeCell ref="I6:I7"/>
    <mergeCell ref="A1:B4"/>
    <mergeCell ref="C1:K4"/>
    <mergeCell ref="L1:M1"/>
    <mergeCell ref="L2:M2"/>
    <mergeCell ref="L3:M3"/>
    <mergeCell ref="L4:M4"/>
    <mergeCell ref="K6:L7"/>
    <mergeCell ref="M6:M7"/>
    <mergeCell ref="C9:M9"/>
    <mergeCell ref="A11:B11"/>
    <mergeCell ref="C11:M11"/>
    <mergeCell ref="A13:B13"/>
    <mergeCell ref="C13:M13"/>
    <mergeCell ref="A6:B7"/>
    <mergeCell ref="C6:C7"/>
    <mergeCell ref="D6:E7"/>
    <mergeCell ref="F6:F7"/>
    <mergeCell ref="H6:H7"/>
    <mergeCell ref="A15:B15"/>
    <mergeCell ref="C15:M15"/>
    <mergeCell ref="B21:E21"/>
    <mergeCell ref="B22:E22"/>
    <mergeCell ref="B23:E23"/>
    <mergeCell ref="B24:E24"/>
    <mergeCell ref="A34:E34"/>
    <mergeCell ref="A35:E35"/>
    <mergeCell ref="A36:E36"/>
    <mergeCell ref="B25:E25"/>
    <mergeCell ref="B26:E26"/>
    <mergeCell ref="B27:E27"/>
    <mergeCell ref="B28:E28"/>
    <mergeCell ref="B29:E29"/>
    <mergeCell ref="A32:C32"/>
    <mergeCell ref="D32:L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U34"/>
  <sheetViews>
    <sheetView zoomScalePageLayoutView="0" workbookViewId="0" topLeftCell="F1">
      <selection activeCell="M6" sqref="M6:M7"/>
    </sheetView>
  </sheetViews>
  <sheetFormatPr defaultColWidth="11.421875" defaultRowHeight="15"/>
  <cols>
    <col min="1" max="1" width="11.140625" style="1" customWidth="1"/>
    <col min="2" max="2" width="18.8515625" style="1" customWidth="1"/>
    <col min="3" max="3" width="14.140625" style="1" customWidth="1"/>
    <col min="4" max="4" width="15.140625" style="1" customWidth="1"/>
    <col min="5" max="5" width="28.140625" style="1" customWidth="1"/>
    <col min="6" max="6" width="26.7109375" style="1" customWidth="1"/>
    <col min="7" max="7" width="35.7109375" style="1" customWidth="1"/>
    <col min="8" max="8" width="25.8515625" style="1" customWidth="1"/>
    <col min="9" max="9" width="21.7109375" style="1" customWidth="1"/>
    <col min="10" max="10" width="9.140625" style="1" bestFit="1" customWidth="1"/>
    <col min="11" max="11" width="12.140625" style="1" bestFit="1" customWidth="1"/>
    <col min="12" max="12" width="12.7109375" style="1" bestFit="1" customWidth="1"/>
    <col min="13" max="13" width="18.140625" style="1" customWidth="1"/>
    <col min="14" max="14" width="26.28125" style="1" customWidth="1"/>
    <col min="15" max="15" width="76.28125" style="1" bestFit="1" customWidth="1"/>
    <col min="16" max="16" width="20.57421875" style="21" customWidth="1"/>
    <col min="17" max="17" width="4.8515625" style="21" customWidth="1"/>
    <col min="18" max="47" width="11.421875" style="21" customWidth="1"/>
    <col min="48" max="16384" width="11.421875" style="1" customWidth="1"/>
  </cols>
  <sheetData>
    <row r="1" spans="1:14" s="21" customFormat="1" ht="15" customHeight="1">
      <c r="A1" s="398"/>
      <c r="B1" s="399"/>
      <c r="C1" s="404" t="s">
        <v>18</v>
      </c>
      <c r="D1" s="405"/>
      <c r="E1" s="405"/>
      <c r="F1" s="405"/>
      <c r="G1" s="405"/>
      <c r="H1" s="405"/>
      <c r="I1" s="405"/>
      <c r="J1" s="405"/>
      <c r="K1" s="406"/>
      <c r="L1" s="413"/>
      <c r="M1" s="414"/>
      <c r="N1" s="153"/>
    </row>
    <row r="2" spans="1:14" s="21" customFormat="1" ht="15" customHeight="1">
      <c r="A2" s="400"/>
      <c r="B2" s="401"/>
      <c r="C2" s="407"/>
      <c r="D2" s="408"/>
      <c r="E2" s="408"/>
      <c r="F2" s="408"/>
      <c r="G2" s="408"/>
      <c r="H2" s="408"/>
      <c r="I2" s="408"/>
      <c r="J2" s="408"/>
      <c r="K2" s="409"/>
      <c r="L2" s="415"/>
      <c r="M2" s="416"/>
      <c r="N2" s="154"/>
    </row>
    <row r="3" spans="1:14" s="21" customFormat="1" ht="15" customHeight="1">
      <c r="A3" s="400"/>
      <c r="B3" s="401"/>
      <c r="C3" s="407"/>
      <c r="D3" s="408"/>
      <c r="E3" s="408"/>
      <c r="F3" s="408"/>
      <c r="G3" s="408"/>
      <c r="H3" s="408"/>
      <c r="I3" s="408"/>
      <c r="J3" s="408"/>
      <c r="K3" s="409"/>
      <c r="L3" s="417"/>
      <c r="M3" s="418"/>
      <c r="N3" s="155"/>
    </row>
    <row r="4" spans="1:14" s="21" customFormat="1" ht="15" customHeight="1" thickBot="1">
      <c r="A4" s="402"/>
      <c r="B4" s="403"/>
      <c r="C4" s="410"/>
      <c r="D4" s="411"/>
      <c r="E4" s="411"/>
      <c r="F4" s="411"/>
      <c r="G4" s="411"/>
      <c r="H4" s="411"/>
      <c r="I4" s="411"/>
      <c r="J4" s="411"/>
      <c r="K4" s="412"/>
      <c r="L4" s="419"/>
      <c r="M4" s="420"/>
      <c r="N4" s="155"/>
    </row>
    <row r="5" s="21" customFormat="1" ht="12.75">
      <c r="A5" s="27"/>
    </row>
    <row r="6" spans="1:14" s="21" customFormat="1" ht="16.5" customHeight="1">
      <c r="A6" s="394" t="s">
        <v>5</v>
      </c>
      <c r="B6" s="394"/>
      <c r="C6" s="395">
        <v>42975</v>
      </c>
      <c r="D6" s="394" t="s">
        <v>6</v>
      </c>
      <c r="E6" s="394"/>
      <c r="F6" s="395" t="s">
        <v>181</v>
      </c>
      <c r="H6" s="397" t="s">
        <v>7</v>
      </c>
      <c r="I6" s="395" t="s">
        <v>182</v>
      </c>
      <c r="K6" s="397" t="s">
        <v>29</v>
      </c>
      <c r="L6" s="421"/>
      <c r="M6" s="395">
        <f>+MAX(K22:K23)</f>
        <v>43069</v>
      </c>
      <c r="N6" s="22"/>
    </row>
    <row r="7" spans="1:14" s="21" customFormat="1" ht="15.75" customHeight="1">
      <c r="A7" s="394"/>
      <c r="B7" s="394"/>
      <c r="C7" s="396"/>
      <c r="D7" s="394"/>
      <c r="E7" s="394"/>
      <c r="F7" s="396"/>
      <c r="H7" s="397"/>
      <c r="I7" s="396"/>
      <c r="K7" s="397"/>
      <c r="L7" s="421"/>
      <c r="M7" s="396"/>
      <c r="N7" s="155"/>
    </row>
    <row r="8" s="21" customFormat="1" ht="10.5" customHeight="1">
      <c r="A8" s="27"/>
    </row>
    <row r="9" spans="1:14" s="21" customFormat="1" ht="44.25" customHeight="1">
      <c r="A9" s="156" t="s">
        <v>0</v>
      </c>
      <c r="C9" s="388" t="s">
        <v>183</v>
      </c>
      <c r="D9" s="389"/>
      <c r="E9" s="389"/>
      <c r="F9" s="389"/>
      <c r="G9" s="389"/>
      <c r="H9" s="389"/>
      <c r="I9" s="389"/>
      <c r="J9" s="389"/>
      <c r="K9" s="389"/>
      <c r="L9" s="389"/>
      <c r="M9" s="390"/>
      <c r="N9" s="23"/>
    </row>
    <row r="10" spans="1:14" s="21" customFormat="1" ht="9" customHeight="1">
      <c r="A10" s="156"/>
      <c r="C10" s="24"/>
      <c r="D10" s="24"/>
      <c r="E10" s="24"/>
      <c r="F10" s="24"/>
      <c r="G10" s="24"/>
      <c r="H10" s="24"/>
      <c r="I10" s="24"/>
      <c r="J10" s="24"/>
      <c r="K10" s="24"/>
      <c r="L10" s="24"/>
      <c r="M10" s="24"/>
      <c r="N10" s="24"/>
    </row>
    <row r="11" spans="1:14" s="21" customFormat="1" ht="28.5" customHeight="1">
      <c r="A11" s="375" t="s">
        <v>19</v>
      </c>
      <c r="B11" s="376"/>
      <c r="C11" s="391" t="s">
        <v>184</v>
      </c>
      <c r="D11" s="392"/>
      <c r="E11" s="392"/>
      <c r="F11" s="392"/>
      <c r="G11" s="392"/>
      <c r="H11" s="392"/>
      <c r="I11" s="392"/>
      <c r="J11" s="392"/>
      <c r="K11" s="392"/>
      <c r="L11" s="392"/>
      <c r="M11" s="393"/>
      <c r="N11" s="25"/>
    </row>
    <row r="12" spans="1:14" s="21" customFormat="1" ht="12" customHeight="1">
      <c r="A12" s="157"/>
      <c r="B12" s="158"/>
      <c r="C12" s="23"/>
      <c r="D12" s="23"/>
      <c r="E12" s="23"/>
      <c r="F12" s="23"/>
      <c r="G12" s="23"/>
      <c r="H12" s="23"/>
      <c r="I12" s="23"/>
      <c r="J12" s="23"/>
      <c r="K12" s="23"/>
      <c r="L12" s="23"/>
      <c r="M12" s="23"/>
      <c r="N12" s="23"/>
    </row>
    <row r="13" spans="1:14" s="21" customFormat="1" ht="26.25" customHeight="1">
      <c r="A13" s="375" t="s">
        <v>3</v>
      </c>
      <c r="B13" s="376"/>
      <c r="C13" s="377" t="s">
        <v>185</v>
      </c>
      <c r="D13" s="378"/>
      <c r="E13" s="378"/>
      <c r="F13" s="378"/>
      <c r="G13" s="378"/>
      <c r="H13" s="378"/>
      <c r="I13" s="378"/>
      <c r="J13" s="378"/>
      <c r="K13" s="378"/>
      <c r="L13" s="378"/>
      <c r="M13" s="379"/>
      <c r="N13" s="26"/>
    </row>
    <row r="14" spans="1:14" s="21" customFormat="1" ht="10.5" customHeight="1">
      <c r="A14" s="157"/>
      <c r="B14" s="158"/>
      <c r="C14" s="23"/>
      <c r="D14" s="23"/>
      <c r="E14" s="23"/>
      <c r="F14" s="23"/>
      <c r="G14" s="23"/>
      <c r="H14" s="23"/>
      <c r="I14" s="23"/>
      <c r="J14" s="23"/>
      <c r="K14" s="23"/>
      <c r="L14" s="23"/>
      <c r="M14" s="23"/>
      <c r="N14" s="23"/>
    </row>
    <row r="15" spans="1:14" s="21" customFormat="1" ht="24.75" customHeight="1">
      <c r="A15" s="375" t="s">
        <v>4</v>
      </c>
      <c r="B15" s="376"/>
      <c r="C15" s="377" t="s">
        <v>186</v>
      </c>
      <c r="D15" s="378"/>
      <c r="E15" s="378"/>
      <c r="F15" s="378"/>
      <c r="G15" s="378"/>
      <c r="H15" s="378"/>
      <c r="I15" s="378"/>
      <c r="J15" s="378"/>
      <c r="K15" s="378"/>
      <c r="L15" s="378"/>
      <c r="M15" s="379"/>
      <c r="N15" s="26"/>
    </row>
    <row r="16" spans="1:14" s="21" customFormat="1" ht="16.5" customHeight="1">
      <c r="A16" s="157"/>
      <c r="B16" s="158"/>
      <c r="C16" s="23"/>
      <c r="D16" s="23"/>
      <c r="E16" s="23"/>
      <c r="F16" s="23"/>
      <c r="G16" s="23"/>
      <c r="H16" s="23"/>
      <c r="I16" s="23"/>
      <c r="J16" s="23"/>
      <c r="K16" s="23"/>
      <c r="L16" s="23"/>
      <c r="M16" s="23"/>
      <c r="N16" s="23"/>
    </row>
    <row r="17" spans="1:14" s="21" customFormat="1" ht="9" customHeight="1">
      <c r="A17" s="156"/>
      <c r="C17" s="24"/>
      <c r="D17" s="24"/>
      <c r="E17" s="24"/>
      <c r="F17" s="24"/>
      <c r="G17" s="24"/>
      <c r="H17" s="24"/>
      <c r="I17" s="24"/>
      <c r="J17" s="24"/>
      <c r="K17" s="24"/>
      <c r="L17" s="24"/>
      <c r="M17" s="24"/>
      <c r="N17" s="24"/>
    </row>
    <row r="18" spans="1:14" s="21" customFormat="1" ht="9" customHeight="1">
      <c r="A18" s="27"/>
      <c r="C18" s="24"/>
      <c r="D18" s="24"/>
      <c r="E18" s="24"/>
      <c r="F18" s="24"/>
      <c r="G18" s="24"/>
      <c r="H18" s="24"/>
      <c r="I18" s="24"/>
      <c r="J18" s="24"/>
      <c r="K18" s="24"/>
      <c r="L18" s="24"/>
      <c r="M18" s="24"/>
      <c r="N18" s="24"/>
    </row>
    <row r="19" spans="1:14" s="21" customFormat="1" ht="18.75" customHeight="1">
      <c r="A19" s="27" t="s">
        <v>12</v>
      </c>
      <c r="C19" s="24"/>
      <c r="D19" s="24"/>
      <c r="E19" s="24"/>
      <c r="F19" s="24"/>
      <c r="G19" s="24"/>
      <c r="H19" s="24"/>
      <c r="I19" s="24"/>
      <c r="J19" s="24"/>
      <c r="K19" s="24"/>
      <c r="L19" s="24"/>
      <c r="M19" s="24"/>
      <c r="N19" s="24"/>
    </row>
    <row r="20" spans="1:14" s="21" customFormat="1" ht="9" customHeight="1">
      <c r="A20" s="27"/>
      <c r="C20" s="24"/>
      <c r="D20" s="24"/>
      <c r="E20" s="24"/>
      <c r="F20" s="24"/>
      <c r="G20" s="24"/>
      <c r="H20" s="24"/>
      <c r="I20" s="24"/>
      <c r="J20" s="24"/>
      <c r="K20" s="24"/>
      <c r="L20" s="24"/>
      <c r="M20" s="24"/>
      <c r="N20" s="24"/>
    </row>
    <row r="21" spans="1:47" s="80" customFormat="1" ht="44.25" customHeight="1">
      <c r="A21" s="106" t="s">
        <v>20</v>
      </c>
      <c r="B21" s="232" t="s">
        <v>2</v>
      </c>
      <c r="C21" s="233"/>
      <c r="D21" s="233"/>
      <c r="E21" s="234"/>
      <c r="F21" s="107" t="s">
        <v>21</v>
      </c>
      <c r="G21" s="106" t="s">
        <v>22</v>
      </c>
      <c r="H21" s="106" t="s">
        <v>13</v>
      </c>
      <c r="I21" s="106" t="s">
        <v>8</v>
      </c>
      <c r="J21" s="106" t="s">
        <v>9</v>
      </c>
      <c r="K21" s="106" t="s">
        <v>10</v>
      </c>
      <c r="L21" s="106" t="s">
        <v>11</v>
      </c>
      <c r="M21" s="106" t="s">
        <v>23</v>
      </c>
      <c r="N21" s="106" t="s">
        <v>47</v>
      </c>
      <c r="O21" s="106" t="s">
        <v>14</v>
      </c>
      <c r="P21" s="106" t="s">
        <v>48</v>
      </c>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row>
    <row r="22" spans="1:47" s="160" customFormat="1" ht="165.75">
      <c r="A22" s="77">
        <v>1</v>
      </c>
      <c r="B22" s="320" t="s">
        <v>585</v>
      </c>
      <c r="C22" s="320"/>
      <c r="D22" s="320"/>
      <c r="E22" s="320"/>
      <c r="F22" s="91" t="s">
        <v>187</v>
      </c>
      <c r="G22" s="82" t="s">
        <v>188</v>
      </c>
      <c r="H22" s="91" t="s">
        <v>189</v>
      </c>
      <c r="I22" s="91" t="s">
        <v>190</v>
      </c>
      <c r="J22" s="77">
        <v>1</v>
      </c>
      <c r="K22" s="84">
        <v>43069</v>
      </c>
      <c r="L22" s="84">
        <v>43059</v>
      </c>
      <c r="M22" s="152">
        <v>1</v>
      </c>
      <c r="N22" s="91" t="s">
        <v>191</v>
      </c>
      <c r="O22" s="64" t="s">
        <v>586</v>
      </c>
      <c r="P22" s="62" t="s">
        <v>191</v>
      </c>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row>
    <row r="23" spans="1:47" s="160" customFormat="1" ht="107.25" customHeight="1">
      <c r="A23" s="77">
        <v>2</v>
      </c>
      <c r="B23" s="320" t="s">
        <v>587</v>
      </c>
      <c r="C23" s="320"/>
      <c r="D23" s="320"/>
      <c r="E23" s="320"/>
      <c r="F23" s="91" t="s">
        <v>192</v>
      </c>
      <c r="G23" s="82" t="s">
        <v>193</v>
      </c>
      <c r="H23" s="91" t="s">
        <v>194</v>
      </c>
      <c r="I23" s="91" t="s">
        <v>195</v>
      </c>
      <c r="J23" s="77">
        <v>1</v>
      </c>
      <c r="K23" s="84">
        <v>43069</v>
      </c>
      <c r="L23" s="84">
        <v>43068</v>
      </c>
      <c r="M23" s="152">
        <v>1</v>
      </c>
      <c r="N23" s="91" t="s">
        <v>191</v>
      </c>
      <c r="O23" s="64" t="s">
        <v>588</v>
      </c>
      <c r="P23" s="62" t="s">
        <v>191</v>
      </c>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row>
    <row r="24" s="21" customFormat="1" ht="12.75"/>
    <row r="25" s="21" customFormat="1" ht="3" customHeight="1"/>
    <row r="26" s="21" customFormat="1" ht="12.75">
      <c r="A26" s="27" t="s">
        <v>1</v>
      </c>
    </row>
    <row r="27" spans="1:12" s="21" customFormat="1" ht="17.25" customHeight="1">
      <c r="A27" s="380" t="s">
        <v>4</v>
      </c>
      <c r="B27" s="380"/>
      <c r="C27" s="381"/>
      <c r="D27" s="382" t="s">
        <v>186</v>
      </c>
      <c r="E27" s="383"/>
      <c r="F27" s="383"/>
      <c r="G27" s="383"/>
      <c r="H27" s="383"/>
      <c r="I27" s="383"/>
      <c r="J27" s="383"/>
      <c r="K27" s="383"/>
      <c r="L27" s="384"/>
    </row>
    <row r="28" spans="1:12" s="21" customFormat="1" ht="17.25" customHeight="1">
      <c r="A28" s="380"/>
      <c r="B28" s="380"/>
      <c r="C28" s="381"/>
      <c r="D28" s="385"/>
      <c r="E28" s="386"/>
      <c r="F28" s="386"/>
      <c r="G28" s="386"/>
      <c r="H28" s="386"/>
      <c r="I28" s="386"/>
      <c r="J28" s="386"/>
      <c r="K28" s="386"/>
      <c r="L28" s="387"/>
    </row>
    <row r="29" s="21" customFormat="1" ht="12.75"/>
    <row r="30" s="21" customFormat="1" ht="12.75"/>
    <row r="31" s="21" customFormat="1" ht="13.5" thickBot="1"/>
    <row r="32" spans="1:15" ht="12.75">
      <c r="A32" s="367" t="s">
        <v>16</v>
      </c>
      <c r="B32" s="368"/>
      <c r="C32" s="368"/>
      <c r="D32" s="368"/>
      <c r="E32" s="368"/>
      <c r="F32" s="86" t="s">
        <v>17</v>
      </c>
      <c r="G32" s="70" t="s">
        <v>15</v>
      </c>
      <c r="H32" s="21"/>
      <c r="I32" s="21"/>
      <c r="J32" s="21"/>
      <c r="K32" s="21"/>
      <c r="L32" s="21"/>
      <c r="M32" s="21"/>
      <c r="N32" s="21"/>
      <c r="O32" s="21"/>
    </row>
    <row r="33" spans="1:15" ht="30.75" customHeight="1">
      <c r="A33" s="369" t="s">
        <v>65</v>
      </c>
      <c r="B33" s="370"/>
      <c r="C33" s="370"/>
      <c r="D33" s="370"/>
      <c r="E33" s="371"/>
      <c r="F33" s="88">
        <f>+AVERAGE(M22:M23)</f>
        <v>1</v>
      </c>
      <c r="G33" s="161">
        <f>+AVERAGE(100%,100%)</f>
        <v>1</v>
      </c>
      <c r="H33" s="21"/>
      <c r="I33" s="21"/>
      <c r="J33" s="21"/>
      <c r="K33" s="21"/>
      <c r="L33" s="21"/>
      <c r="M33" s="21"/>
      <c r="N33" s="21"/>
      <c r="O33" s="21"/>
    </row>
    <row r="34" spans="1:15" ht="32.25" customHeight="1" thickBot="1">
      <c r="A34" s="372" t="s">
        <v>66</v>
      </c>
      <c r="B34" s="373"/>
      <c r="C34" s="373"/>
      <c r="D34" s="373"/>
      <c r="E34" s="374"/>
      <c r="F34" s="73">
        <f>+AVERAGE(M22:M23)</f>
        <v>1</v>
      </c>
      <c r="G34" s="162">
        <v>1</v>
      </c>
      <c r="H34" s="21"/>
      <c r="I34" s="21"/>
      <c r="J34" s="21"/>
      <c r="K34" s="21"/>
      <c r="L34" s="21"/>
      <c r="M34" s="21"/>
      <c r="N34" s="21"/>
      <c r="O34" s="21"/>
    </row>
    <row r="35" s="21" customFormat="1" ht="12.75"/>
    <row r="36" s="21" customFormat="1" ht="12.75"/>
    <row r="37" s="21" customFormat="1" ht="12.75"/>
    <row r="38" s="21" customFormat="1" ht="12.75"/>
    <row r="39" s="21" customFormat="1" ht="12.75"/>
    <row r="40" s="21" customFormat="1" ht="12.75"/>
    <row r="41" s="21" customFormat="1" ht="12.75"/>
    <row r="42" s="21" customFormat="1" ht="12.75"/>
    <row r="43" s="21" customFormat="1" ht="12.75"/>
    <row r="44" s="21" customFormat="1" ht="12.75"/>
    <row r="45" s="21" customFormat="1" ht="12.75"/>
    <row r="46" s="21" customFormat="1" ht="12.75"/>
    <row r="47" s="21" customFormat="1" ht="12.75"/>
    <row r="48" s="21" customFormat="1" ht="12.75"/>
    <row r="49" s="21" customFormat="1" ht="12.75"/>
    <row r="50" s="21" customFormat="1" ht="12.75"/>
    <row r="51" s="21" customFormat="1" ht="12.75"/>
    <row r="52" s="21" customFormat="1" ht="12.75"/>
    <row r="53" s="21" customFormat="1" ht="12.75"/>
    <row r="54" s="21" customFormat="1" ht="12.75"/>
    <row r="55" s="21" customFormat="1" ht="12.75"/>
    <row r="56" s="21" customFormat="1" ht="12.75"/>
    <row r="57" s="21" customFormat="1" ht="12.75"/>
    <row r="58" s="21" customFormat="1" ht="12.75"/>
    <row r="59" s="21" customFormat="1" ht="12.75"/>
    <row r="60" s="21" customFormat="1" ht="12.75"/>
    <row r="61" s="21" customFormat="1" ht="12.75"/>
    <row r="62" s="21" customFormat="1" ht="12.75"/>
    <row r="63" s="21" customFormat="1" ht="12.75"/>
    <row r="64" s="21" customFormat="1" ht="12.75"/>
    <row r="65" s="21" customFormat="1" ht="12.75"/>
    <row r="66" s="21" customFormat="1" ht="12.75"/>
    <row r="67" s="21" customFormat="1" ht="12.75"/>
    <row r="68" s="21" customFormat="1" ht="12.75"/>
    <row r="69" s="21" customFormat="1" ht="12.75"/>
    <row r="70" s="21" customFormat="1" ht="12.75"/>
    <row r="71" s="21" customFormat="1" ht="12.75"/>
    <row r="72" s="21" customFormat="1" ht="12.75"/>
    <row r="73" s="21" customFormat="1" ht="12.75"/>
    <row r="74" s="21" customFormat="1" ht="12.75"/>
    <row r="75" s="21" customFormat="1" ht="12.75"/>
    <row r="76" s="21" customFormat="1" ht="12.75"/>
    <row r="77" s="21" customFormat="1" ht="12.75"/>
    <row r="78" s="21" customFormat="1" ht="12.75"/>
    <row r="79" s="21" customFormat="1" ht="12.75"/>
    <row r="80" s="21" customFormat="1" ht="12.75"/>
    <row r="81" s="21" customFormat="1" ht="12.75"/>
    <row r="82" s="21" customFormat="1" ht="12.75"/>
    <row r="83" s="21" customFormat="1" ht="12.75"/>
    <row r="84" s="21" customFormat="1" ht="12.75"/>
    <row r="85" s="21" customFormat="1" ht="12.75"/>
    <row r="86" s="21" customFormat="1" ht="12.75"/>
    <row r="87" s="21" customFormat="1" ht="12.75"/>
    <row r="88" s="21" customFormat="1" ht="12.75"/>
    <row r="89" s="21" customFormat="1" ht="12.75"/>
    <row r="90" s="21" customFormat="1" ht="12.75"/>
    <row r="91" s="21" customFormat="1" ht="12.75"/>
    <row r="92" s="21" customFormat="1" ht="12.75"/>
    <row r="93" s="21" customFormat="1" ht="12.75"/>
    <row r="94" s="21" customFormat="1" ht="12.75"/>
    <row r="95" s="21" customFormat="1" ht="12.75"/>
    <row r="96" s="21" customFormat="1" ht="12.75"/>
    <row r="97" s="21" customFormat="1" ht="12.75"/>
    <row r="98" s="21" customFormat="1" ht="12.75"/>
    <row r="99" s="21" customFormat="1" ht="12.75"/>
    <row r="100" s="21" customFormat="1" ht="12.75"/>
    <row r="101" s="21" customFormat="1" ht="12.75"/>
    <row r="102" s="21" customFormat="1" ht="12.75"/>
    <row r="103" s="21" customFormat="1" ht="12.75"/>
    <row r="104" s="21" customFormat="1" ht="12.75"/>
    <row r="105" s="21" customFormat="1" ht="12.75"/>
    <row r="106" s="21" customFormat="1" ht="12.75"/>
    <row r="107" s="21" customFormat="1" ht="12.75"/>
    <row r="108" s="21" customFormat="1" ht="12.75"/>
    <row r="109" s="21" customFormat="1" ht="12.75"/>
    <row r="110" s="21" customFormat="1" ht="12.75"/>
    <row r="111" s="21" customFormat="1" ht="12.75"/>
    <row r="112" s="21" customFormat="1" ht="12.75"/>
    <row r="113" s="21" customFormat="1" ht="12.75"/>
    <row r="114" s="21" customFormat="1" ht="12.75"/>
    <row r="115" s="21" customFormat="1" ht="12.75"/>
    <row r="116" s="21" customFormat="1" ht="12.75"/>
    <row r="117" s="21" customFormat="1" ht="12.75"/>
    <row r="118" s="21" customFormat="1" ht="12.75"/>
    <row r="119" s="21" customFormat="1" ht="12.75"/>
    <row r="120" s="21" customFormat="1" ht="12.75"/>
    <row r="121" s="21" customFormat="1" ht="12.75"/>
    <row r="122" s="21" customFormat="1" ht="12.75"/>
    <row r="123" s="21" customFormat="1" ht="12.75"/>
    <row r="124" s="21" customFormat="1" ht="12.75"/>
    <row r="125" s="21" customFormat="1" ht="12.75"/>
    <row r="126" s="21" customFormat="1" ht="12.75"/>
    <row r="127" s="21" customFormat="1" ht="12.75"/>
    <row r="128" s="21" customFormat="1" ht="12.75"/>
    <row r="129" s="21" customFormat="1" ht="12.75"/>
    <row r="130" s="21" customFormat="1" ht="12.75"/>
    <row r="131" s="21" customFormat="1" ht="12.75"/>
    <row r="132" s="21" customFormat="1" ht="12.75"/>
    <row r="133" s="21" customFormat="1" ht="12.75"/>
    <row r="134" s="21" customFormat="1" ht="12.75"/>
    <row r="135" s="21" customFormat="1" ht="12.75"/>
    <row r="136" s="21" customFormat="1" ht="12.75"/>
    <row r="137" s="21" customFormat="1" ht="12.75"/>
    <row r="138" s="21" customFormat="1" ht="12.75"/>
    <row r="139" s="21" customFormat="1" ht="12.75"/>
    <row r="140" s="21" customFormat="1" ht="12.75"/>
    <row r="141" s="21" customFormat="1" ht="12.75"/>
    <row r="142" s="21" customFormat="1" ht="12.75"/>
    <row r="143" s="21" customFormat="1" ht="12.75"/>
    <row r="144" s="21" customFormat="1" ht="12.75"/>
    <row r="145" s="21" customFormat="1" ht="12.75"/>
    <row r="146" s="21" customFormat="1" ht="12.75"/>
    <row r="147" s="21" customFormat="1" ht="12.75"/>
    <row r="148" s="21" customFormat="1" ht="12.75"/>
    <row r="149" s="21" customFormat="1" ht="12.75"/>
    <row r="150" s="21" customFormat="1" ht="12.75"/>
    <row r="151" s="21" customFormat="1" ht="12.75"/>
    <row r="152" s="21" customFormat="1" ht="12.75"/>
    <row r="153" s="21" customFormat="1" ht="12.75"/>
    <row r="154" s="21" customFormat="1" ht="12.75"/>
    <row r="155" s="21" customFormat="1" ht="12.75"/>
    <row r="156" s="21" customFormat="1" ht="12.75"/>
    <row r="157" s="21" customFormat="1" ht="12.75"/>
    <row r="158" s="21" customFormat="1" ht="12.75"/>
    <row r="159" s="21" customFormat="1" ht="12.75"/>
    <row r="160" s="21" customFormat="1" ht="12.75"/>
    <row r="161" s="21" customFormat="1" ht="12.75"/>
    <row r="162" s="21" customFormat="1" ht="12.75"/>
    <row r="163" s="21" customFormat="1" ht="12.75"/>
    <row r="164" s="21" customFormat="1" ht="12.75"/>
    <row r="165" s="21" customFormat="1" ht="12.75"/>
    <row r="166" s="21" customFormat="1" ht="12.75"/>
    <row r="167" s="21" customFormat="1" ht="12.75"/>
    <row r="168" s="21" customFormat="1" ht="12.75"/>
    <row r="169" s="21" customFormat="1" ht="12.75"/>
    <row r="170" s="21" customFormat="1" ht="12.75"/>
    <row r="171" s="21" customFormat="1" ht="12.75"/>
    <row r="172" s="21" customFormat="1" ht="12.75"/>
    <row r="173" s="21" customFormat="1" ht="12.75"/>
    <row r="174" s="21" customFormat="1" ht="12.75"/>
    <row r="175" s="21" customFormat="1" ht="12.75"/>
    <row r="176" s="21" customFormat="1" ht="12.75"/>
    <row r="177" s="21" customFormat="1" ht="12.75"/>
    <row r="178" s="21" customFormat="1" ht="12.75"/>
    <row r="179" s="21" customFormat="1" ht="12.75"/>
    <row r="180" s="21" customFormat="1" ht="12.75"/>
    <row r="181" s="21" customFormat="1" ht="12.75"/>
    <row r="182" s="21" customFormat="1" ht="12.75"/>
    <row r="183" s="21" customFormat="1" ht="12.75"/>
    <row r="184" s="21" customFormat="1" ht="12.75"/>
    <row r="185" s="21" customFormat="1" ht="12.75"/>
    <row r="186" s="21" customFormat="1" ht="12.75"/>
    <row r="187" s="21" customFormat="1" ht="12.75"/>
    <row r="188" s="21" customFormat="1" ht="12.75"/>
    <row r="189" s="21" customFormat="1" ht="12.75"/>
    <row r="190" s="21" customFormat="1" ht="12.75"/>
    <row r="191" s="21" customFormat="1" ht="12.75"/>
    <row r="192" s="21" customFormat="1" ht="12.75"/>
    <row r="193" s="21" customFormat="1" ht="12.75"/>
    <row r="194" s="21" customFormat="1" ht="12.75"/>
    <row r="195" s="21" customFormat="1" ht="12.75"/>
    <row r="196" s="21" customFormat="1" ht="12.75"/>
    <row r="197" s="21" customFormat="1" ht="12.75"/>
    <row r="198" s="21" customFormat="1" ht="12.75"/>
    <row r="199" s="21" customFormat="1" ht="12.75"/>
    <row r="200" s="21" customFormat="1" ht="12.75"/>
    <row r="201" s="21" customFormat="1" ht="12.75"/>
    <row r="202" s="21" customFormat="1" ht="12.75"/>
    <row r="203" s="21" customFormat="1" ht="12.75"/>
    <row r="204" s="21" customFormat="1" ht="12.75"/>
    <row r="205" s="21" customFormat="1" ht="12.75"/>
    <row r="206" s="21" customFormat="1" ht="12.75"/>
    <row r="207" s="21" customFormat="1" ht="12.75"/>
    <row r="208" s="21" customFormat="1" ht="12.75"/>
    <row r="209" s="21" customFormat="1" ht="12.75"/>
    <row r="210" s="21" customFormat="1" ht="12.75"/>
    <row r="211" s="21" customFormat="1" ht="12.75"/>
    <row r="212" s="21" customFormat="1" ht="12.75"/>
    <row r="213" s="21" customFormat="1" ht="12.75"/>
    <row r="214" s="21" customFormat="1" ht="12.75"/>
    <row r="215" s="21" customFormat="1" ht="12.75"/>
    <row r="216" s="21" customFormat="1" ht="12.75"/>
    <row r="217" s="21" customFormat="1" ht="12.75"/>
    <row r="218" s="21" customFormat="1" ht="12.75"/>
    <row r="219" s="21" customFormat="1" ht="12.75"/>
    <row r="220" s="21" customFormat="1" ht="12.75"/>
  </sheetData>
  <sheetProtection/>
  <mergeCells count="29">
    <mergeCell ref="I6:I7"/>
    <mergeCell ref="A1:B4"/>
    <mergeCell ref="C1:K4"/>
    <mergeCell ref="L1:M1"/>
    <mergeCell ref="L2:M2"/>
    <mergeCell ref="L3:M3"/>
    <mergeCell ref="L4:M4"/>
    <mergeCell ref="K6:L7"/>
    <mergeCell ref="M6:M7"/>
    <mergeCell ref="C9:M9"/>
    <mergeCell ref="A11:B11"/>
    <mergeCell ref="C11:M11"/>
    <mergeCell ref="A13:B13"/>
    <mergeCell ref="C13:M13"/>
    <mergeCell ref="A6:B7"/>
    <mergeCell ref="C6:C7"/>
    <mergeCell ref="D6:E7"/>
    <mergeCell ref="F6:F7"/>
    <mergeCell ref="H6:H7"/>
    <mergeCell ref="A32:E32"/>
    <mergeCell ref="A33:E33"/>
    <mergeCell ref="A34:E34"/>
    <mergeCell ref="A15:B15"/>
    <mergeCell ref="C15:M15"/>
    <mergeCell ref="B21:E21"/>
    <mergeCell ref="B22:E22"/>
    <mergeCell ref="B23:E23"/>
    <mergeCell ref="A27:C28"/>
    <mergeCell ref="D27:L2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Mireya Lopez</dc:creator>
  <cp:keywords/>
  <dc:description/>
  <cp:lastModifiedBy>Mireya Lopez chaparro</cp:lastModifiedBy>
  <cp:lastPrinted>2016-03-11T21:12:32Z</cp:lastPrinted>
  <dcterms:created xsi:type="dcterms:W3CDTF">2010-10-27T21:18:11Z</dcterms:created>
  <dcterms:modified xsi:type="dcterms:W3CDTF">2018-03-23T13:31:24Z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11405068</vt:i4>
  </property>
</Properties>
</file>